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jaD\Desktop\Квартални податоци ПС\2023\Q4 2023\За објавување на web\"/>
    </mc:Choice>
  </mc:AlternateContent>
  <bookViews>
    <workbookView xWindow="0" yWindow="0" windowWidth="23040" windowHeight="8916" activeTab="1"/>
  </bookViews>
  <sheets>
    <sheet name="Легенда" sheetId="30" r:id="rId1"/>
    <sheet name="странски ПК во земјата" sheetId="29" r:id="rId2"/>
    <sheet name="домашни ПК во странство" sheetId="2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5" i="29" l="1"/>
  <c r="BF6" i="29"/>
  <c r="BF7" i="29"/>
  <c r="BF8" i="29"/>
  <c r="BF9" i="29"/>
  <c r="BF10" i="29"/>
  <c r="BF11" i="29"/>
  <c r="BF12" i="29"/>
  <c r="BF13" i="29"/>
  <c r="BF14" i="29"/>
  <c r="BF15" i="29"/>
  <c r="BF16" i="29"/>
  <c r="BF17" i="29"/>
  <c r="BF18" i="29"/>
  <c r="BF19" i="29"/>
  <c r="BF20" i="29"/>
  <c r="BF21" i="29"/>
  <c r="BF22" i="29"/>
  <c r="BF23" i="29"/>
  <c r="BF24" i="29"/>
  <c r="BF25" i="29"/>
  <c r="BF26" i="29"/>
  <c r="BF27" i="29"/>
  <c r="BF28" i="29"/>
  <c r="BF29" i="29"/>
  <c r="BF30" i="29"/>
  <c r="BF31" i="29"/>
  <c r="BF32" i="29"/>
  <c r="BF33" i="29"/>
  <c r="BF34" i="29"/>
  <c r="BF35" i="29"/>
  <c r="BF36" i="29"/>
  <c r="BF37" i="29"/>
  <c r="BF38" i="29"/>
  <c r="BF39" i="29"/>
  <c r="BF40" i="29"/>
  <c r="BF41" i="29"/>
  <c r="BF42" i="29"/>
  <c r="BF43" i="29"/>
  <c r="BF44" i="29"/>
  <c r="BF45" i="29"/>
  <c r="BF46" i="29"/>
  <c r="BF47" i="29"/>
  <c r="BF48" i="29"/>
  <c r="BF49" i="29"/>
  <c r="BF50" i="29"/>
  <c r="BF51" i="29"/>
  <c r="BF52" i="29"/>
  <c r="BH53" i="29" l="1"/>
  <c r="BM53" i="29" l="1"/>
  <c r="BL53" i="29"/>
  <c r="BK53" i="29"/>
  <c r="BJ53" i="29"/>
  <c r="BI53" i="29"/>
  <c r="BG52" i="29"/>
  <c r="BG51" i="29"/>
  <c r="BG50" i="29"/>
  <c r="BG49" i="29"/>
  <c r="BG48" i="29"/>
  <c r="BG47" i="29"/>
  <c r="BG46" i="29"/>
  <c r="BG45" i="29"/>
  <c r="BG44" i="29"/>
  <c r="BG43" i="29"/>
  <c r="BG42" i="29"/>
  <c r="BG41" i="29"/>
  <c r="BG40" i="29"/>
  <c r="BG39" i="29"/>
  <c r="BG38" i="29"/>
  <c r="BG37" i="29"/>
  <c r="BG36" i="29"/>
  <c r="BG35" i="29"/>
  <c r="BG34" i="29"/>
  <c r="BG33" i="29"/>
  <c r="BG32" i="29"/>
  <c r="BG31" i="29"/>
  <c r="BG30" i="29"/>
  <c r="BG29" i="29"/>
  <c r="BG28" i="29"/>
  <c r="BG27" i="29"/>
  <c r="BG26" i="29"/>
  <c r="BG25" i="29"/>
  <c r="BG24" i="29"/>
  <c r="BG23" i="29"/>
  <c r="BG22" i="29"/>
  <c r="BG21" i="29"/>
  <c r="BG20" i="29"/>
  <c r="BG19" i="29"/>
  <c r="BG18" i="29"/>
  <c r="BG17" i="29"/>
  <c r="BG16" i="29"/>
  <c r="BG15" i="29"/>
  <c r="BG14" i="29"/>
  <c r="BG13" i="29"/>
  <c r="BG12" i="29"/>
  <c r="BG11" i="29"/>
  <c r="BG10" i="29"/>
  <c r="BG9" i="29"/>
  <c r="BG8" i="29"/>
  <c r="BG7" i="29"/>
  <c r="BG6" i="29"/>
  <c r="BG5" i="29"/>
  <c r="BM53" i="26"/>
  <c r="BL53" i="26"/>
  <c r="BK53" i="26"/>
  <c r="BJ53" i="26"/>
  <c r="BI53" i="26"/>
  <c r="BH53" i="26"/>
  <c r="BG52" i="26"/>
  <c r="BF52" i="26"/>
  <c r="BG51" i="26"/>
  <c r="BF51" i="26"/>
  <c r="BG50" i="26"/>
  <c r="BF50" i="26"/>
  <c r="BG49" i="26"/>
  <c r="BF49" i="26"/>
  <c r="BG48" i="26"/>
  <c r="BF48" i="26"/>
  <c r="BG47" i="26"/>
  <c r="BF47" i="26"/>
  <c r="BG46" i="26"/>
  <c r="BF46" i="26"/>
  <c r="BG45" i="26"/>
  <c r="BF45" i="26"/>
  <c r="BG44" i="26"/>
  <c r="BF44" i="26"/>
  <c r="BG43" i="26"/>
  <c r="BF43" i="26"/>
  <c r="BG42" i="26"/>
  <c r="BF42" i="26"/>
  <c r="BG41" i="26"/>
  <c r="BF41" i="26"/>
  <c r="BG40" i="26"/>
  <c r="BF40" i="26"/>
  <c r="BG39" i="26"/>
  <c r="BF39" i="26"/>
  <c r="BG38" i="26"/>
  <c r="BF38" i="26"/>
  <c r="BG37" i="26"/>
  <c r="BF37" i="26"/>
  <c r="BG36" i="26"/>
  <c r="BF36" i="26"/>
  <c r="BG35" i="26"/>
  <c r="BF35" i="26"/>
  <c r="BG34" i="26"/>
  <c r="BF34" i="26"/>
  <c r="BG33" i="26"/>
  <c r="BF33" i="26"/>
  <c r="BG32" i="26"/>
  <c r="BF32" i="26"/>
  <c r="BG31" i="26"/>
  <c r="BF31" i="26"/>
  <c r="BG30" i="26"/>
  <c r="BF30" i="26"/>
  <c r="BG29" i="26"/>
  <c r="BF29" i="26"/>
  <c r="BG28" i="26"/>
  <c r="BF28" i="26"/>
  <c r="BG27" i="26"/>
  <c r="BF27" i="26"/>
  <c r="BG26" i="26"/>
  <c r="BF26" i="26"/>
  <c r="BG25" i="26"/>
  <c r="BF25" i="26"/>
  <c r="BG24" i="26"/>
  <c r="BF24" i="26"/>
  <c r="BG23" i="26"/>
  <c r="BF23" i="26"/>
  <c r="BG22" i="26"/>
  <c r="BF22" i="26"/>
  <c r="BG21" i="26"/>
  <c r="BF21" i="26"/>
  <c r="BG20" i="26"/>
  <c r="BF20" i="26"/>
  <c r="BG19" i="26"/>
  <c r="BF19" i="26"/>
  <c r="BG18" i="26"/>
  <c r="BF18" i="26"/>
  <c r="BG17" i="26"/>
  <c r="BF17" i="26"/>
  <c r="BG16" i="26"/>
  <c r="BF16" i="26"/>
  <c r="BG15" i="26"/>
  <c r="BF15" i="26"/>
  <c r="BG14" i="26"/>
  <c r="BF14" i="26"/>
  <c r="BG13" i="26"/>
  <c r="BF13" i="26"/>
  <c r="BG12" i="26"/>
  <c r="BF12" i="26"/>
  <c r="BG11" i="26"/>
  <c r="BF11" i="26"/>
  <c r="BG10" i="26"/>
  <c r="BF10" i="26"/>
  <c r="BG9" i="26"/>
  <c r="BF9" i="26"/>
  <c r="BG8" i="26"/>
  <c r="BF8" i="26"/>
  <c r="BG7" i="26"/>
  <c r="BF7" i="26"/>
  <c r="BG6" i="26"/>
  <c r="BF6" i="26"/>
  <c r="BG5" i="26"/>
  <c r="BF5" i="26"/>
  <c r="BF53" i="29" l="1"/>
  <c r="BG53" i="29"/>
  <c r="BG53" i="26"/>
  <c r="BF53" i="26"/>
  <c r="AX5" i="26"/>
  <c r="AX6" i="26"/>
  <c r="AX7" i="26"/>
  <c r="AX8" i="26"/>
  <c r="AX9" i="26"/>
  <c r="AX10" i="26"/>
  <c r="AX11" i="26"/>
  <c r="AX12" i="26"/>
  <c r="AX13" i="26"/>
  <c r="AX14" i="26"/>
  <c r="AX15" i="26"/>
  <c r="AX16" i="26"/>
  <c r="AX17" i="26"/>
  <c r="AX18" i="26"/>
  <c r="AX19" i="26"/>
  <c r="AX20" i="26"/>
  <c r="AX21" i="26"/>
  <c r="AX22" i="26"/>
  <c r="AX23" i="26"/>
  <c r="AX24" i="26"/>
  <c r="AX25" i="26"/>
  <c r="AX26" i="26"/>
  <c r="AX27" i="26"/>
  <c r="AX28" i="26"/>
  <c r="AX29" i="26"/>
  <c r="AX30" i="26"/>
  <c r="AX31" i="26"/>
  <c r="AX32" i="26"/>
  <c r="AX33" i="26"/>
  <c r="AX34" i="26"/>
  <c r="AX35" i="26"/>
  <c r="AX36" i="26"/>
  <c r="AX37" i="26"/>
  <c r="AX38" i="26"/>
  <c r="AX39" i="26"/>
  <c r="AX40" i="26"/>
  <c r="AX41" i="26"/>
  <c r="AX42" i="26"/>
  <c r="AX43" i="26"/>
  <c r="AX44" i="26"/>
  <c r="AX45" i="26"/>
  <c r="AX46" i="26"/>
  <c r="AX47" i="26"/>
  <c r="AX48" i="26"/>
  <c r="AX49" i="26"/>
  <c r="AX50" i="26"/>
  <c r="AX51" i="26"/>
  <c r="AX52" i="26"/>
  <c r="BE53" i="26" l="1"/>
  <c r="BD53" i="26"/>
  <c r="BC53" i="26"/>
  <c r="BB53" i="26"/>
  <c r="BA53" i="26"/>
  <c r="AZ53" i="26"/>
  <c r="AY52" i="26"/>
  <c r="AY51" i="26"/>
  <c r="AY50" i="26"/>
  <c r="AY49" i="26"/>
  <c r="AY48" i="26"/>
  <c r="AY47" i="26"/>
  <c r="AY46" i="26"/>
  <c r="AY45" i="26"/>
  <c r="AY44" i="26"/>
  <c r="AY43" i="26"/>
  <c r="AY42" i="26"/>
  <c r="AY41" i="26"/>
  <c r="AY40" i="26"/>
  <c r="AY39" i="26"/>
  <c r="AY38" i="26"/>
  <c r="AY37" i="26"/>
  <c r="AY36" i="26"/>
  <c r="AY35" i="26"/>
  <c r="AY34" i="26"/>
  <c r="AY33" i="26"/>
  <c r="AY32" i="26"/>
  <c r="AY31" i="26"/>
  <c r="AY30" i="26"/>
  <c r="AY29" i="26"/>
  <c r="AY28" i="26"/>
  <c r="AY27" i="26"/>
  <c r="AY26" i="26"/>
  <c r="AY25" i="26"/>
  <c r="AY24" i="26"/>
  <c r="AY23" i="26"/>
  <c r="AY22" i="26"/>
  <c r="AY21" i="26"/>
  <c r="AY20" i="26"/>
  <c r="AY19" i="26"/>
  <c r="AY18" i="26"/>
  <c r="AY17" i="26"/>
  <c r="AY16" i="26"/>
  <c r="AY15" i="26"/>
  <c r="AY14" i="26"/>
  <c r="AY13" i="26"/>
  <c r="AY12" i="26"/>
  <c r="AY11" i="26"/>
  <c r="AY10" i="26"/>
  <c r="AY9" i="26"/>
  <c r="AY8" i="26"/>
  <c r="AY7" i="26"/>
  <c r="AY6" i="26"/>
  <c r="AY5" i="26"/>
  <c r="BE53" i="29"/>
  <c r="BD53" i="29"/>
  <c r="BC53" i="29"/>
  <c r="BB53" i="29"/>
  <c r="BA53" i="29"/>
  <c r="AZ53" i="29"/>
  <c r="AY52" i="29"/>
  <c r="AX52" i="29"/>
  <c r="AY51" i="29"/>
  <c r="AX51" i="29"/>
  <c r="AY50" i="29"/>
  <c r="AX50" i="29"/>
  <c r="AY49" i="29"/>
  <c r="AX49" i="29"/>
  <c r="AY48" i="29"/>
  <c r="AX48" i="29"/>
  <c r="AY47" i="29"/>
  <c r="AX47" i="29"/>
  <c r="AY46" i="29"/>
  <c r="AX46" i="29"/>
  <c r="AY45" i="29"/>
  <c r="AX45" i="29"/>
  <c r="AY44" i="29"/>
  <c r="AX44" i="29"/>
  <c r="AY43" i="29"/>
  <c r="AX43" i="29"/>
  <c r="AY42" i="29"/>
  <c r="AX42" i="29"/>
  <c r="AY41" i="29"/>
  <c r="AX41" i="29"/>
  <c r="AY40" i="29"/>
  <c r="AX40" i="29"/>
  <c r="AY39" i="29"/>
  <c r="AX39" i="29"/>
  <c r="AY38" i="29"/>
  <c r="AX38" i="29"/>
  <c r="AY37" i="29"/>
  <c r="AX37" i="29"/>
  <c r="AY36" i="29"/>
  <c r="AX36" i="29"/>
  <c r="AY35" i="29"/>
  <c r="AX35" i="29"/>
  <c r="AY34" i="29"/>
  <c r="AX34" i="29"/>
  <c r="AY33" i="29"/>
  <c r="AX33" i="29"/>
  <c r="AY32" i="29"/>
  <c r="AX32" i="29"/>
  <c r="AY31" i="29"/>
  <c r="AX31" i="29"/>
  <c r="AY30" i="29"/>
  <c r="AX30" i="29"/>
  <c r="AY29" i="29"/>
  <c r="AX29" i="29"/>
  <c r="AY28" i="29"/>
  <c r="AX28" i="29"/>
  <c r="AY27" i="29"/>
  <c r="AX27" i="29"/>
  <c r="AY26" i="29"/>
  <c r="AX26" i="29"/>
  <c r="AY25" i="29"/>
  <c r="AX25" i="29"/>
  <c r="AY24" i="29"/>
  <c r="AX24" i="29"/>
  <c r="AY23" i="29"/>
  <c r="AX23" i="29"/>
  <c r="AY22" i="29"/>
  <c r="AX22" i="29"/>
  <c r="AY21" i="29"/>
  <c r="AX21" i="29"/>
  <c r="AY20" i="29"/>
  <c r="AX20" i="29"/>
  <c r="AY19" i="29"/>
  <c r="AX19" i="29"/>
  <c r="AY18" i="29"/>
  <c r="AX18" i="29"/>
  <c r="AY17" i="29"/>
  <c r="AX17" i="29"/>
  <c r="AY16" i="29"/>
  <c r="AX16" i="29"/>
  <c r="AY15" i="29"/>
  <c r="AX15" i="29"/>
  <c r="AY14" i="29"/>
  <c r="AX14" i="29"/>
  <c r="AY13" i="29"/>
  <c r="AX13" i="29"/>
  <c r="AY12" i="29"/>
  <c r="AX12" i="29"/>
  <c r="AY11" i="29"/>
  <c r="AX11" i="29"/>
  <c r="AY10" i="29"/>
  <c r="AX10" i="29"/>
  <c r="AY9" i="29"/>
  <c r="AX9" i="29"/>
  <c r="AY8" i="29"/>
  <c r="AX8" i="29"/>
  <c r="AY7" i="29"/>
  <c r="AX7" i="29"/>
  <c r="AY6" i="29"/>
  <c r="AX6" i="29"/>
  <c r="AY5" i="29"/>
  <c r="AX5" i="29"/>
  <c r="AX53" i="26" l="1"/>
  <c r="AY53" i="26"/>
  <c r="AY53" i="29"/>
  <c r="AX53" i="29"/>
  <c r="AP6" i="26" l="1"/>
  <c r="AQ6" i="26"/>
  <c r="AP7" i="26"/>
  <c r="AQ7" i="26"/>
  <c r="AP8" i="26"/>
  <c r="AQ8" i="26"/>
  <c r="AP9" i="26"/>
  <c r="AQ9" i="26"/>
  <c r="AP10" i="26"/>
  <c r="AQ10" i="26"/>
  <c r="AP11" i="26"/>
  <c r="AQ11" i="26"/>
  <c r="AP12" i="26"/>
  <c r="AQ12" i="26"/>
  <c r="AP13" i="26"/>
  <c r="AQ13" i="26"/>
  <c r="AP14" i="26"/>
  <c r="AQ14" i="26"/>
  <c r="AP15" i="26"/>
  <c r="AQ15" i="26"/>
  <c r="AP16" i="26"/>
  <c r="AQ16" i="26"/>
  <c r="AP17" i="26"/>
  <c r="AQ17" i="26"/>
  <c r="AP18" i="26"/>
  <c r="AQ18" i="26"/>
  <c r="AP19" i="26"/>
  <c r="AQ19" i="26"/>
  <c r="AP20" i="26"/>
  <c r="AQ20" i="26"/>
  <c r="AP21" i="26"/>
  <c r="AQ21" i="26"/>
  <c r="AP22" i="26"/>
  <c r="AQ22" i="26"/>
  <c r="AP23" i="26"/>
  <c r="AQ23" i="26"/>
  <c r="AP24" i="26"/>
  <c r="AQ24" i="26"/>
  <c r="AP25" i="26"/>
  <c r="AQ25" i="26"/>
  <c r="AP26" i="26"/>
  <c r="AQ26" i="26"/>
  <c r="AP27" i="26"/>
  <c r="AQ27" i="26"/>
  <c r="AP28" i="26"/>
  <c r="AQ28" i="26"/>
  <c r="AP29" i="26"/>
  <c r="AQ29" i="26"/>
  <c r="AP30" i="26"/>
  <c r="AQ30" i="26"/>
  <c r="AP31" i="26"/>
  <c r="AQ31" i="26"/>
  <c r="AP32" i="26"/>
  <c r="AQ32" i="26"/>
  <c r="AP33" i="26"/>
  <c r="AQ33" i="26"/>
  <c r="AP34" i="26"/>
  <c r="AQ34" i="26"/>
  <c r="AP35" i="26"/>
  <c r="AQ35" i="26"/>
  <c r="AP36" i="26"/>
  <c r="AQ36" i="26"/>
  <c r="AP37" i="26"/>
  <c r="AQ37" i="26"/>
  <c r="AP38" i="26"/>
  <c r="AQ38" i="26"/>
  <c r="AP39" i="26"/>
  <c r="AQ39" i="26"/>
  <c r="AP40" i="26"/>
  <c r="AQ40" i="26"/>
  <c r="AP41" i="26"/>
  <c r="AQ41" i="26"/>
  <c r="AP42" i="26"/>
  <c r="AQ42" i="26"/>
  <c r="AP43" i="26"/>
  <c r="AQ43" i="26"/>
  <c r="AP44" i="26"/>
  <c r="AQ44" i="26"/>
  <c r="AP45" i="26"/>
  <c r="AQ45" i="26"/>
  <c r="AP46" i="26"/>
  <c r="AQ46" i="26"/>
  <c r="AP47" i="26"/>
  <c r="AQ47" i="26"/>
  <c r="AP48" i="26"/>
  <c r="AQ48" i="26"/>
  <c r="AP49" i="26"/>
  <c r="AQ49" i="26"/>
  <c r="AP50" i="26"/>
  <c r="AQ50" i="26"/>
  <c r="AP51" i="26"/>
  <c r="AQ51" i="26"/>
  <c r="AQ52" i="26"/>
  <c r="AS53" i="26"/>
  <c r="AT53" i="26"/>
  <c r="AU53" i="26"/>
  <c r="AQ5" i="26"/>
  <c r="AP5" i="26"/>
  <c r="AR53" i="26"/>
  <c r="AP6" i="29" l="1"/>
  <c r="AQ6" i="29"/>
  <c r="AP7" i="29"/>
  <c r="AQ7" i="29"/>
  <c r="AP8" i="29"/>
  <c r="AQ8" i="29"/>
  <c r="AP9" i="29"/>
  <c r="AQ9" i="29"/>
  <c r="AP10" i="29"/>
  <c r="AQ10" i="29"/>
  <c r="AP11" i="29"/>
  <c r="AQ11" i="29"/>
  <c r="AP12" i="29"/>
  <c r="AQ12" i="29"/>
  <c r="AP13" i="29"/>
  <c r="AQ13" i="29"/>
  <c r="AP14" i="29"/>
  <c r="AQ14" i="29"/>
  <c r="AP15" i="29"/>
  <c r="AQ15" i="29"/>
  <c r="AP16" i="29"/>
  <c r="AQ16" i="29"/>
  <c r="AP17" i="29"/>
  <c r="AQ17" i="29"/>
  <c r="AP18" i="29"/>
  <c r="AQ18" i="29"/>
  <c r="AP19" i="29"/>
  <c r="AQ19" i="29"/>
  <c r="AP20" i="29"/>
  <c r="AQ20" i="29"/>
  <c r="AP21" i="29"/>
  <c r="AQ21" i="29"/>
  <c r="AP22" i="29"/>
  <c r="AQ22" i="29"/>
  <c r="AP23" i="29"/>
  <c r="AQ23" i="29"/>
  <c r="AP24" i="29"/>
  <c r="AQ24" i="29"/>
  <c r="AP25" i="29"/>
  <c r="AQ25" i="29"/>
  <c r="AP26" i="29"/>
  <c r="AQ26" i="29"/>
  <c r="AP27" i="29"/>
  <c r="AQ27" i="29"/>
  <c r="AP28" i="29"/>
  <c r="AQ28" i="29"/>
  <c r="AP29" i="29"/>
  <c r="AQ29" i="29"/>
  <c r="AP30" i="29"/>
  <c r="AQ30" i="29"/>
  <c r="AP31" i="29"/>
  <c r="AQ31" i="29"/>
  <c r="AP32" i="29"/>
  <c r="AQ32" i="29"/>
  <c r="AP33" i="29"/>
  <c r="AQ33" i="29"/>
  <c r="AP34" i="29"/>
  <c r="AQ34" i="29"/>
  <c r="AP35" i="29"/>
  <c r="AQ35" i="29"/>
  <c r="AP36" i="29"/>
  <c r="AQ36" i="29"/>
  <c r="AP37" i="29"/>
  <c r="AQ37" i="29"/>
  <c r="AP38" i="29"/>
  <c r="AQ38" i="29"/>
  <c r="AP39" i="29"/>
  <c r="AQ39" i="29"/>
  <c r="AP40" i="29"/>
  <c r="AQ40" i="29"/>
  <c r="AP41" i="29"/>
  <c r="AQ41" i="29"/>
  <c r="AP42" i="29"/>
  <c r="AQ42" i="29"/>
  <c r="AP43" i="29"/>
  <c r="AQ43" i="29"/>
  <c r="AP44" i="29"/>
  <c r="AQ44" i="29"/>
  <c r="AP45" i="29"/>
  <c r="AQ45" i="29"/>
  <c r="AP46" i="29"/>
  <c r="AQ46" i="29"/>
  <c r="AP47" i="29"/>
  <c r="AQ47" i="29"/>
  <c r="AP48" i="29"/>
  <c r="AQ48" i="29"/>
  <c r="AP49" i="29"/>
  <c r="AQ49" i="29"/>
  <c r="AP50" i="29"/>
  <c r="AQ50" i="29"/>
  <c r="AP51" i="29"/>
  <c r="AQ51" i="29"/>
  <c r="AP52" i="29"/>
  <c r="AQ52" i="29"/>
  <c r="AQ5" i="29" l="1"/>
  <c r="AQ53" i="29" s="1"/>
  <c r="AP5" i="29"/>
  <c r="AP53" i="29" s="1"/>
  <c r="AW53" i="26"/>
  <c r="AQ53" i="26"/>
  <c r="AW53" i="29"/>
  <c r="AV53" i="29"/>
  <c r="AU53" i="29"/>
  <c r="AT53" i="29"/>
  <c r="AS53" i="29"/>
  <c r="AR53" i="29"/>
  <c r="AO53" i="26" l="1"/>
  <c r="AN53" i="26"/>
  <c r="AK53" i="26"/>
  <c r="AM53" i="26"/>
  <c r="AL53" i="26"/>
  <c r="AJ53" i="26"/>
  <c r="AI53" i="26"/>
  <c r="AH53" i="26"/>
  <c r="AH53" i="29"/>
  <c r="AI53" i="29"/>
  <c r="AJ53" i="29"/>
  <c r="AK53" i="29"/>
  <c r="AL53" i="29"/>
  <c r="AM53" i="29"/>
  <c r="AN53" i="29"/>
  <c r="AO53" i="29"/>
  <c r="AE52" i="26" l="1"/>
  <c r="AC52" i="26"/>
  <c r="AA52" i="26"/>
  <c r="AD52" i="26"/>
  <c r="AB52" i="26"/>
  <c r="Z52" i="26"/>
  <c r="AD53" i="29"/>
  <c r="AE53" i="29"/>
  <c r="AF53" i="29"/>
  <c r="AG53" i="29"/>
  <c r="AB52" i="29"/>
  <c r="AC52" i="29"/>
  <c r="AC53" i="29" s="1"/>
  <c r="AA52" i="29"/>
  <c r="Z52" i="29"/>
  <c r="AG53" i="26" l="1"/>
  <c r="AF53" i="26"/>
  <c r="AC53" i="26"/>
  <c r="AB53" i="26"/>
  <c r="Z53" i="26"/>
  <c r="AE53" i="26"/>
  <c r="AD53" i="26"/>
  <c r="AA53" i="26"/>
  <c r="O52" i="29" l="1"/>
  <c r="M53" i="29"/>
  <c r="L53" i="29"/>
  <c r="N52" i="29"/>
  <c r="K52" i="29"/>
  <c r="J52" i="29"/>
  <c r="Q53" i="29" l="1"/>
  <c r="P53" i="29"/>
  <c r="K53" i="29"/>
  <c r="J53" i="29"/>
  <c r="O53" i="29"/>
  <c r="N53" i="29"/>
  <c r="O52" i="26"/>
  <c r="N52" i="26"/>
  <c r="M52" i="26"/>
  <c r="L52" i="26"/>
  <c r="K52" i="26"/>
  <c r="J52" i="26"/>
  <c r="Y53" i="26" l="1"/>
  <c r="X53" i="26"/>
  <c r="U53" i="26"/>
  <c r="T53" i="26"/>
  <c r="W52" i="26"/>
  <c r="V52" i="26"/>
  <c r="S52" i="26"/>
  <c r="R52" i="26"/>
  <c r="Q53" i="26"/>
  <c r="P53" i="26"/>
  <c r="O53" i="26"/>
  <c r="N53" i="26"/>
  <c r="K53" i="26"/>
  <c r="J53" i="26"/>
  <c r="S53" i="26" l="1"/>
  <c r="V53" i="26"/>
  <c r="W53" i="26"/>
  <c r="R53" i="26"/>
  <c r="AV53" i="26" l="1"/>
  <c r="AP52" i="26"/>
  <c r="AP53" i="26"/>
</calcChain>
</file>

<file path=xl/sharedStrings.xml><?xml version="1.0" encoding="utf-8"?>
<sst xmlns="http://schemas.openxmlformats.org/spreadsheetml/2006/main" count="296" uniqueCount="61">
  <si>
    <t>Обединети Емирати</t>
  </si>
  <si>
    <t>Албанија</t>
  </si>
  <si>
    <t>Австрија</t>
  </si>
  <si>
    <t>Австралија</t>
  </si>
  <si>
    <t>Босна и Херцеговина</t>
  </si>
  <si>
    <t>Белгија</t>
  </si>
  <si>
    <t>Бугарија</t>
  </si>
  <si>
    <t>Канада</t>
  </si>
  <si>
    <t>Швајцарија</t>
  </si>
  <si>
    <t>Кина</t>
  </si>
  <si>
    <t>Кипар</t>
  </si>
  <si>
    <t>Република Чешка</t>
  </si>
  <si>
    <t>Германија</t>
  </si>
  <si>
    <t>Данска</t>
  </si>
  <si>
    <t>Естонија</t>
  </si>
  <si>
    <t>Шпанија</t>
  </si>
  <si>
    <t>Финска</t>
  </si>
  <si>
    <t>Франција</t>
  </si>
  <si>
    <t>Обединето Кралство</t>
  </si>
  <si>
    <t>Грција</t>
  </si>
  <si>
    <t>Хрватска</t>
  </si>
  <si>
    <t>Унгарија</t>
  </si>
  <si>
    <t>Ирска</t>
  </si>
  <si>
    <t>Израел</t>
  </si>
  <si>
    <t xml:space="preserve">Исланд </t>
  </si>
  <si>
    <t>Италија</t>
  </si>
  <si>
    <t>Јапонија</t>
  </si>
  <si>
    <t>Литванија</t>
  </si>
  <si>
    <t>Луксембург</t>
  </si>
  <si>
    <t>Латвија</t>
  </si>
  <si>
    <t>Молдавија</t>
  </si>
  <si>
    <t>Црна Гора</t>
  </si>
  <si>
    <t>Малта</t>
  </si>
  <si>
    <t>Холандија</t>
  </si>
  <si>
    <t>Норвешка</t>
  </si>
  <si>
    <t>Полска</t>
  </si>
  <si>
    <t>Португалија</t>
  </si>
  <si>
    <t>Романија</t>
  </si>
  <si>
    <t>Србија</t>
  </si>
  <si>
    <t>Русија</t>
  </si>
  <si>
    <t>Шведска</t>
  </si>
  <si>
    <t>Словенија</t>
  </si>
  <si>
    <t>Словачка</t>
  </si>
  <si>
    <t>Турција</t>
  </si>
  <si>
    <t>Украина</t>
  </si>
  <si>
    <t>САД</t>
  </si>
  <si>
    <t>Косово</t>
  </si>
  <si>
    <t>Остаток од светот</t>
  </si>
  <si>
    <t>Збирно за сите земји</t>
  </si>
  <si>
    <t>Број</t>
  </si>
  <si>
    <t>Вредност</t>
  </si>
  <si>
    <t xml:space="preserve">Трансакции на уреди опслужувани од страна на резидентни обезбедувачи на платежни услуги со картички издадени надвор од земјата  </t>
  </si>
  <si>
    <t xml:space="preserve">Назив на земји </t>
  </si>
  <si>
    <t>Вкупно трансакции со платежни картички според типот на уредот</t>
  </si>
  <si>
    <t>Трансакции на уреди опслужувани од страна на нерезидентни обезбедувачи на платежни услуги надвор од земјата со картички издадени во земјата</t>
  </si>
  <si>
    <t>Трансакции на физички места на продажба (ПОС)</t>
  </si>
  <si>
    <t>Повлекување готовина на банкомати (АТМ)</t>
  </si>
  <si>
    <r>
      <t>Податоците во двете табели, од аспект на географската поделба по земји ги содржат следните видови на трансакции:</t>
    </r>
    <r>
      <rPr>
        <sz val="11"/>
        <color rgb="FF000000"/>
        <rFont val="Tahoma"/>
        <family val="2"/>
      </rPr>
      <t xml:space="preserve">
</t>
    </r>
    <r>
      <rPr>
        <b/>
        <i/>
        <sz val="11"/>
        <color rgb="FF000000"/>
        <rFont val="Tahoma"/>
        <family val="2"/>
        <charset val="204"/>
      </rPr>
      <t>а)</t>
    </r>
    <r>
      <rPr>
        <sz val="11"/>
        <color rgb="FF000000"/>
        <rFont val="Tahoma"/>
        <family val="2"/>
      </rPr>
      <t xml:space="preserve"> </t>
    </r>
    <r>
      <rPr>
        <b/>
        <i/>
        <sz val="11"/>
        <color rgb="FF000000"/>
        <rFont val="Tahoma"/>
        <family val="2"/>
        <charset val="204"/>
      </rPr>
      <t>Повлекување готовина на банкомати (АТМ);</t>
    </r>
    <r>
      <rPr>
        <sz val="11"/>
        <color rgb="FF000000"/>
        <rFont val="Tahoma"/>
        <family val="2"/>
      </rPr>
      <t xml:space="preserve">
</t>
    </r>
    <r>
      <rPr>
        <b/>
        <i/>
        <sz val="11"/>
        <color rgb="FF000000"/>
        <rFont val="Tahoma"/>
        <family val="2"/>
        <charset val="204"/>
      </rPr>
      <t>б) Трансакции на физички места на продажба (ПОС);
в) Трансакции на виртуелни места на продажба (интернет - продажни места)</t>
    </r>
    <r>
      <rPr>
        <b/>
        <i/>
        <sz val="11"/>
        <color rgb="FF000000"/>
        <rFont val="Tahoma"/>
        <family val="2"/>
      </rPr>
      <t xml:space="preserve">. </t>
    </r>
  </si>
  <si>
    <t>Трансакции на виртуелни места на продажба (продажни места на интернет)</t>
  </si>
  <si>
    <r>
      <t>Трансакции на виртуелни места на продажба (продажни места н</t>
    </r>
    <r>
      <rPr>
        <b/>
        <sz val="10"/>
        <rFont val="Tahoma"/>
        <family val="2"/>
      </rPr>
      <t>а интернет</t>
    </r>
    <r>
      <rPr>
        <b/>
        <sz val="10"/>
        <rFont val="Tahoma"/>
        <family val="2"/>
        <charset val="204"/>
      </rPr>
      <t>)</t>
    </r>
  </si>
  <si>
    <r>
      <rPr>
        <b/>
        <u/>
        <sz val="11"/>
        <color rgb="FF000000"/>
        <rFont val="Tahoma"/>
        <family val="2"/>
        <charset val="204"/>
      </rPr>
      <t xml:space="preserve">
Платежни трансакции со платежни картички според типот на уредот (географска поделба по земји)
</t>
    </r>
    <r>
      <rPr>
        <b/>
        <sz val="11"/>
        <color rgb="FF000000"/>
        <rFont val="Tahoma"/>
        <family val="2"/>
        <charset val="204"/>
      </rPr>
      <t xml:space="preserve">
</t>
    </r>
    <r>
      <rPr>
        <b/>
        <i/>
        <sz val="11"/>
        <color rgb="FF000000"/>
        <rFont val="Tahoma"/>
        <family val="2"/>
        <charset val="204"/>
      </rPr>
      <t>Годишните податоци за платежните</t>
    </r>
    <r>
      <rPr>
        <b/>
        <i/>
        <sz val="11"/>
        <color rgb="FF000000"/>
        <rFont val="Tahoma"/>
        <family val="2"/>
      </rPr>
      <t xml:space="preserve"> трансакции со платежни картички според типот на уредот со вклучена географска поделба по земји се поделени во две засебни табели:
</t>
    </r>
    <r>
      <rPr>
        <sz val="11"/>
        <color rgb="FF000000"/>
        <rFont val="Tahoma"/>
        <family val="2"/>
      </rPr>
      <t xml:space="preserve"> 
</t>
    </r>
    <r>
      <rPr>
        <b/>
        <sz val="11"/>
        <color rgb="FF000000"/>
        <rFont val="Tahoma"/>
        <family val="2"/>
        <charset val="204"/>
      </rPr>
      <t>1)Трансакции на уреди опслужувани од страна на резидентни обезбедувачи на платежни услуги со картички издадени надвор од земјата, и
2) Трансакции на уреди опслужувани од страна на нерезидентни обезбедувачи на платежни услуги надвор од земјата со картички издадени во земјата.</t>
    </r>
    <r>
      <rPr>
        <sz val="11"/>
        <color rgb="FF000000"/>
        <rFont val="Tahoma"/>
        <family val="2"/>
      </rPr>
      <t xml:space="preserve">
</t>
    </r>
    <r>
      <rPr>
        <b/>
        <i/>
        <sz val="11"/>
        <color rgb="FF000000"/>
        <rFont val="Tahoma"/>
        <family val="2"/>
        <charset val="204"/>
      </rPr>
      <t xml:space="preserve">Првата табела </t>
    </r>
    <r>
      <rPr>
        <sz val="11"/>
        <color rgb="FF000000"/>
        <rFont val="Tahoma"/>
        <family val="2"/>
      </rPr>
      <t xml:space="preserve">вклучува </t>
    </r>
    <r>
      <rPr>
        <sz val="11"/>
        <color rgb="FF000000"/>
        <rFont val="Tahoma"/>
        <family val="2"/>
        <charset val="204"/>
      </rPr>
      <t>годишни</t>
    </r>
    <r>
      <rPr>
        <sz val="11"/>
        <color rgb="FF000000"/>
        <rFont val="Tahoma"/>
        <family val="2"/>
      </rPr>
      <t xml:space="preserve"> податоц</t>
    </r>
    <r>
      <rPr>
        <sz val="11"/>
        <rFont val="Tahoma"/>
        <family val="2"/>
        <charset val="204"/>
      </rPr>
      <t xml:space="preserve">и за </t>
    </r>
    <r>
      <rPr>
        <b/>
        <i/>
        <sz val="11"/>
        <rFont val="Tahoma"/>
        <family val="2"/>
        <charset val="204"/>
      </rPr>
      <t>извршени трансакции со платежни картички коишто се бројат на страната на опслужувачот (обезбедувачот) на уредот</t>
    </r>
    <r>
      <rPr>
        <sz val="11"/>
        <rFont val="Tahoma"/>
        <family val="2"/>
        <charset val="204"/>
      </rPr>
      <t xml:space="preserve">, додека пак </t>
    </r>
    <r>
      <rPr>
        <b/>
        <i/>
        <sz val="11"/>
        <rFont val="Tahoma"/>
        <family val="2"/>
        <charset val="204"/>
      </rPr>
      <t>втората табела</t>
    </r>
    <r>
      <rPr>
        <sz val="11"/>
        <rFont val="Tahoma"/>
        <family val="2"/>
        <charset val="204"/>
      </rPr>
      <t xml:space="preserve"> вклучува годишни податоци за</t>
    </r>
    <r>
      <rPr>
        <b/>
        <i/>
        <sz val="11"/>
        <rFont val="Tahoma"/>
        <family val="2"/>
        <charset val="204"/>
      </rPr>
      <t xml:space="preserve"> извршен трансакции со платежни картички коишто се бројат на страната на издавачот на картичката.  
Податоците за трансакциите на уреди опслужувани од страна на резидентни обезбедувачи на платежни услуги со картички издадени надвор од земјата се бројат на страната на опслужувачот (обезбедувачот) на уредот и се пријавуваат како трансакции извршени во земјата со странски платежни картички, независно од </t>
    </r>
    <r>
      <rPr>
        <b/>
        <i/>
        <sz val="11"/>
        <color rgb="FF000000"/>
        <rFont val="Tahoma"/>
        <family val="2"/>
        <charset val="204"/>
      </rPr>
      <t xml:space="preserve">резидентноста на  физичкото или правното лице кое е имател на картичката со која е иницирана трансакцијата.
Податоците за трансакциите на уреди опслужувани од страна </t>
    </r>
    <r>
      <rPr>
        <b/>
        <i/>
        <sz val="11"/>
        <rFont val="Tahoma"/>
        <family val="2"/>
        <charset val="204"/>
      </rPr>
      <t>на нерезидентни обезбедувачи на платежни услуги надвор од земјата со картички издадени во земјата се бројат на страната на издавачот на картичката и се пријавуваат како трансакции извршени во странство. Притоа, трансакциите извршени во трговијата (физички и/или виртуелни места на продажба) се распределуваат по одделни земји според кодот на земјата којашто</t>
    </r>
    <r>
      <rPr>
        <b/>
        <i/>
        <sz val="11"/>
        <color rgb="FF000000"/>
        <rFont val="Tahoma"/>
        <family val="2"/>
        <charset val="204"/>
      </rPr>
      <t xml:space="preserve"> опслужувачот на уредот ја испратил како локација за иницирање на трансакцијата.
</t>
    </r>
    <r>
      <rPr>
        <sz val="11"/>
        <color rgb="FF000000"/>
        <rFont val="Tahoma"/>
        <family val="2"/>
        <charset val="204"/>
      </rPr>
      <t xml:space="preserve">Во табелите се прикажуваат </t>
    </r>
    <r>
      <rPr>
        <b/>
        <sz val="11"/>
        <color rgb="FF000000"/>
        <rFont val="Tahoma"/>
        <family val="2"/>
        <charset val="204"/>
      </rPr>
      <t>аналитичките податоци за прометот извршен:</t>
    </r>
    <r>
      <rPr>
        <b/>
        <i/>
        <sz val="11"/>
        <color rgb="FF000000"/>
        <rFont val="Tahoma"/>
        <family val="2"/>
        <charset val="204"/>
      </rPr>
      <t xml:space="preserve">
- во секоја з</t>
    </r>
    <r>
      <rPr>
        <b/>
        <i/>
        <sz val="11"/>
        <rFont val="Tahoma"/>
        <family val="2"/>
        <charset val="204"/>
      </rPr>
      <t>емја во ЕУ;
- секоја земја кандидатка</t>
    </r>
    <r>
      <rPr>
        <b/>
        <i/>
        <sz val="11"/>
        <color rgb="FF000000"/>
        <rFont val="Tahoma"/>
        <family val="2"/>
        <charset val="204"/>
      </rPr>
      <t xml:space="preserve"> за членство во ЕУ;
- други поединечни земји од светот и
- збирно за остатокот од светот.
</t>
    </r>
    <r>
      <rPr>
        <sz val="11"/>
        <rFont val="Tahoma"/>
        <family val="2"/>
        <charset val="204"/>
      </rPr>
      <t xml:space="preserve">Податоците во двете табели, од аспект на географската поделба по земји, ги содржат следниве видови на трансакции:
</t>
    </r>
    <r>
      <rPr>
        <b/>
        <i/>
        <sz val="11"/>
        <rFont val="Tahoma"/>
        <family val="2"/>
        <charset val="204"/>
      </rPr>
      <t>а)</t>
    </r>
    <r>
      <rPr>
        <sz val="11"/>
        <rFont val="Tahoma"/>
        <family val="2"/>
        <charset val="204"/>
      </rPr>
      <t xml:space="preserve"> </t>
    </r>
    <r>
      <rPr>
        <b/>
        <i/>
        <sz val="11"/>
        <rFont val="Tahoma"/>
        <family val="2"/>
        <charset val="204"/>
      </rPr>
      <t>Повлекување готовина на банкомати (АТМ);</t>
    </r>
    <r>
      <rPr>
        <sz val="11"/>
        <rFont val="Tahoma"/>
        <family val="2"/>
        <charset val="204"/>
      </rPr>
      <t xml:space="preserve">
</t>
    </r>
    <r>
      <rPr>
        <b/>
        <i/>
        <sz val="11"/>
        <rFont val="Tahoma"/>
        <family val="2"/>
        <charset val="204"/>
      </rPr>
      <t xml:space="preserve">б) Трансакции на физички места на продажба (ПОС);
в) Трансакции на виртуелни места на продажба (продажни места на интернет).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</si>
</sst>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д_е_н_._-;\-* #,##0\ _д_е_н_._-;_-* &quot;-&quot;\ _д_е_н_._-;_-@_-"/>
  </numFmts>
  <fonts count="20" x14ac:knownFonts="1">
    <font>
      <sz val="11"/>
      <color theme="1"/>
      <name val="Calibri"/>
      <family val="2"/>
      <charset val="204"/>
      <scheme val="minor"/>
    </font>
    <font>
      <sz val="11"/>
      <color theme="1"/>
      <name val="Calibri"/>
      <family val="2"/>
      <scheme val="minor"/>
    </font>
    <font>
      <b/>
      <sz val="10"/>
      <color rgb="FF000080"/>
      <name val="Verdana"/>
      <family val="2"/>
      <charset val="204"/>
    </font>
    <font>
      <b/>
      <sz val="10"/>
      <color theme="1"/>
      <name val="Tahoma"/>
      <family val="2"/>
      <charset val="204"/>
    </font>
    <font>
      <b/>
      <sz val="10"/>
      <name val="Tahoma"/>
      <family val="2"/>
      <charset val="204"/>
    </font>
    <font>
      <sz val="11"/>
      <name val="Tahoma"/>
      <family val="2"/>
      <charset val="204"/>
    </font>
    <font>
      <sz val="10"/>
      <color theme="1"/>
      <name val="Tahoma"/>
      <family val="2"/>
      <charset val="204"/>
    </font>
    <font>
      <sz val="11"/>
      <color rgb="FF000000"/>
      <name val="Calibri"/>
      <family val="2"/>
      <charset val="204"/>
    </font>
    <font>
      <sz val="11"/>
      <color rgb="FF000000"/>
      <name val="Tahoma"/>
      <family val="2"/>
      <charset val="204"/>
    </font>
    <font>
      <b/>
      <sz val="11"/>
      <color rgb="FF000000"/>
      <name val="Tahoma"/>
      <family val="2"/>
      <charset val="204"/>
    </font>
    <font>
      <sz val="11"/>
      <color rgb="FF000000"/>
      <name val="Tahoma"/>
      <family val="2"/>
    </font>
    <font>
      <b/>
      <i/>
      <sz val="11"/>
      <color rgb="FF000000"/>
      <name val="Tahoma"/>
      <family val="2"/>
    </font>
    <font>
      <b/>
      <i/>
      <sz val="11"/>
      <color rgb="FF000000"/>
      <name val="Tahoma"/>
      <family val="2"/>
      <charset val="204"/>
    </font>
    <font>
      <b/>
      <u/>
      <sz val="11"/>
      <color rgb="FF000000"/>
      <name val="Tahoma"/>
      <family val="2"/>
      <charset val="204"/>
    </font>
    <font>
      <b/>
      <sz val="10"/>
      <name val="Tahoma"/>
      <family val="2"/>
    </font>
    <font>
      <b/>
      <i/>
      <sz val="11"/>
      <name val="Tahoma"/>
      <family val="2"/>
      <charset val="204"/>
    </font>
    <font>
      <b/>
      <sz val="10"/>
      <color theme="0"/>
      <name val="Tahoma"/>
      <family val="2"/>
      <charset val="204"/>
    </font>
    <font>
      <sz val="10"/>
      <color theme="1"/>
      <name val="Calibri"/>
      <family val="2"/>
      <charset val="204"/>
      <scheme val="minor"/>
    </font>
    <font>
      <b/>
      <sz val="10"/>
      <color theme="1"/>
      <name val="Calibri"/>
      <family val="2"/>
      <charset val="204"/>
      <scheme val="minor"/>
    </font>
    <font>
      <sz val="10"/>
      <name val="Tahoma"/>
      <family val="2"/>
      <charset val="204"/>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CD8C2"/>
        <bgColor indexed="64"/>
      </patternFill>
    </fill>
    <fill>
      <patternFill patternType="solid">
        <fgColor theme="4" tint="0.39997558519241921"/>
        <bgColor indexed="64"/>
      </patternFill>
    </fill>
    <fill>
      <patternFill patternType="solid">
        <fgColor rgb="FFFFFFFF"/>
        <bgColor rgb="FFFFFFFF"/>
      </patternFill>
    </fill>
    <fill>
      <patternFill patternType="solid">
        <fgColor theme="4" tint="-0.499984740745262"/>
        <bgColor indexed="64"/>
      </patternFill>
    </fill>
    <fill>
      <patternFill patternType="solid">
        <fgColor rgb="FFC4BD97"/>
        <bgColor indexed="64"/>
      </patternFill>
    </fill>
  </fills>
  <borders count="32">
    <border>
      <left/>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s>
  <cellStyleXfs count="3">
    <xf numFmtId="0" fontId="0" fillId="0" borderId="0"/>
    <xf numFmtId="0" fontId="7" fillId="0" borderId="0"/>
    <xf numFmtId="0" fontId="1" fillId="0" borderId="0"/>
  </cellStyleXfs>
  <cellXfs count="91">
    <xf numFmtId="0" fontId="0" fillId="0" borderId="0" xfId="0"/>
    <xf numFmtId="0" fontId="8" fillId="6" borderId="0" xfId="1" applyFont="1" applyFill="1" applyBorder="1"/>
    <xf numFmtId="0" fontId="7" fillId="0" borderId="0" xfId="1" applyFont="1" applyAlignment="1"/>
    <xf numFmtId="0" fontId="8" fillId="0" borderId="0" xfId="1" applyFont="1"/>
    <xf numFmtId="0" fontId="8" fillId="6" borderId="1" xfId="1" applyNumberFormat="1" applyFont="1" applyFill="1" applyBorder="1" applyAlignment="1">
      <alignment horizontal="left" wrapText="1"/>
    </xf>
    <xf numFmtId="0" fontId="8" fillId="6" borderId="2" xfId="1" applyNumberFormat="1" applyFont="1" applyFill="1" applyBorder="1" applyAlignment="1">
      <alignment horizontal="left" wrapText="1"/>
    </xf>
    <xf numFmtId="0" fontId="3" fillId="5" borderId="3" xfId="0" applyFont="1" applyFill="1" applyBorder="1" applyAlignment="1">
      <alignment vertical="center" wrapText="1"/>
    </xf>
    <xf numFmtId="3" fontId="6" fillId="4" borderId="3" xfId="0" applyNumberFormat="1" applyFont="1" applyFill="1" applyBorder="1" applyAlignment="1">
      <alignment horizontal="center" vertical="center"/>
    </xf>
    <xf numFmtId="3" fontId="6" fillId="3" borderId="3" xfId="0" applyNumberFormat="1" applyFont="1" applyFill="1" applyBorder="1" applyAlignment="1">
      <alignment horizontal="center" vertical="center"/>
    </xf>
    <xf numFmtId="0" fontId="17" fillId="2" borderId="0" xfId="0" applyFont="1" applyFill="1" applyAlignment="1">
      <alignment vertical="center"/>
    </xf>
    <xf numFmtId="0" fontId="17" fillId="0" borderId="0" xfId="0" applyFont="1" applyAlignment="1">
      <alignment vertical="center"/>
    </xf>
    <xf numFmtId="3" fontId="4" fillId="4" borderId="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0" fontId="17" fillId="2" borderId="0" xfId="0" applyFont="1" applyFill="1" applyAlignment="1">
      <alignment vertical="center" wrapText="1"/>
    </xf>
    <xf numFmtId="4" fontId="17" fillId="2" borderId="0" xfId="0" applyNumberFormat="1" applyFont="1" applyFill="1" applyAlignment="1">
      <alignment horizontal="center" vertical="center"/>
    </xf>
    <xf numFmtId="0" fontId="17" fillId="2" borderId="0" xfId="0" applyFont="1" applyFill="1" applyAlignment="1">
      <alignment horizontal="center" vertical="center"/>
    </xf>
    <xf numFmtId="3" fontId="17" fillId="2" borderId="0" xfId="0" applyNumberFormat="1" applyFont="1" applyFill="1" applyAlignment="1">
      <alignment horizontal="center" vertical="center"/>
    </xf>
    <xf numFmtId="164" fontId="17" fillId="2" borderId="0" xfId="0" applyNumberFormat="1" applyFont="1" applyFill="1" applyAlignment="1">
      <alignment horizontal="center" vertical="center"/>
    </xf>
    <xf numFmtId="0" fontId="17" fillId="0" borderId="0" xfId="0" applyFont="1" applyAlignment="1">
      <alignment horizontal="center" vertical="center"/>
    </xf>
    <xf numFmtId="0" fontId="17" fillId="3" borderId="0" xfId="0" applyFont="1" applyFill="1" applyAlignment="1">
      <alignment horizontal="center" vertical="center"/>
    </xf>
    <xf numFmtId="3" fontId="17" fillId="2" borderId="0" xfId="0" applyNumberFormat="1" applyFont="1" applyFill="1" applyAlignment="1">
      <alignment vertical="center"/>
    </xf>
    <xf numFmtId="3" fontId="4" fillId="3" borderId="3" xfId="0" applyNumberFormat="1" applyFont="1" applyFill="1" applyBorder="1" applyAlignment="1">
      <alignment horizontal="center" vertical="center" wrapText="1"/>
    </xf>
    <xf numFmtId="0" fontId="3" fillId="7" borderId="3" xfId="0" applyFont="1" applyFill="1" applyBorder="1" applyAlignment="1">
      <alignment vertical="center" wrapText="1"/>
    </xf>
    <xf numFmtId="0" fontId="3" fillId="8" borderId="3" xfId="0" applyFont="1" applyFill="1" applyBorder="1" applyAlignment="1">
      <alignment vertical="center" wrapText="1"/>
    </xf>
    <xf numFmtId="3" fontId="3" fillId="8" borderId="3" xfId="0" applyNumberFormat="1" applyFont="1" applyFill="1" applyBorder="1" applyAlignment="1">
      <alignment horizontal="center" vertical="center"/>
    </xf>
    <xf numFmtId="0" fontId="4" fillId="8"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7" fillId="8" borderId="3" xfId="0" applyFont="1" applyFill="1" applyBorder="1" applyAlignment="1">
      <alignment horizontal="center" vertical="center" wrapText="1"/>
    </xf>
    <xf numFmtId="4" fontId="4" fillId="4" borderId="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3" fillId="8" borderId="4" xfId="0" applyFont="1" applyFill="1" applyBorder="1" applyAlignment="1">
      <alignment vertical="center" wrapText="1"/>
    </xf>
    <xf numFmtId="0" fontId="3" fillId="5" borderId="4" xfId="0" applyFont="1" applyFill="1" applyBorder="1" applyAlignment="1">
      <alignment vertical="center" wrapText="1"/>
    </xf>
    <xf numFmtId="0" fontId="3" fillId="7" borderId="4" xfId="0" applyFont="1" applyFill="1" applyBorder="1" applyAlignment="1">
      <alignment vertical="center" wrapText="1"/>
    </xf>
    <xf numFmtId="3" fontId="4" fillId="4" borderId="6" xfId="0" applyNumberFormat="1" applyFont="1" applyFill="1" applyBorder="1" applyAlignment="1">
      <alignment horizontal="center" vertical="center" wrapText="1"/>
    </xf>
    <xf numFmtId="3" fontId="6" fillId="4" borderId="6" xfId="0" applyNumberFormat="1" applyFont="1" applyFill="1" applyBorder="1" applyAlignment="1">
      <alignment horizontal="center" vertical="center"/>
    </xf>
    <xf numFmtId="3" fontId="3" fillId="8" borderId="6" xfId="0" applyNumberFormat="1" applyFont="1" applyFill="1" applyBorder="1" applyAlignment="1">
      <alignment horizontal="center" vertical="center"/>
    </xf>
    <xf numFmtId="4" fontId="4" fillId="4" borderId="8" xfId="0" applyNumberFormat="1" applyFont="1" applyFill="1" applyBorder="1" applyAlignment="1">
      <alignment horizontal="center" vertical="center" wrapText="1"/>
    </xf>
    <xf numFmtId="4" fontId="4" fillId="4" borderId="9" xfId="0" applyNumberFormat="1"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0" fontId="19" fillId="3" borderId="9" xfId="0" applyFont="1" applyFill="1" applyBorder="1" applyAlignment="1">
      <alignment horizontal="center" vertical="center" wrapText="1"/>
    </xf>
    <xf numFmtId="4" fontId="4" fillId="3" borderId="9" xfId="0" applyNumberFormat="1" applyFont="1" applyFill="1" applyBorder="1" applyAlignment="1">
      <alignment horizontal="center" vertical="center" wrapText="1"/>
    </xf>
    <xf numFmtId="0" fontId="19" fillId="3" borderId="10" xfId="0" applyFont="1" applyFill="1" applyBorder="1" applyAlignment="1">
      <alignment horizontal="center" vertical="center" wrapText="1"/>
    </xf>
    <xf numFmtId="3" fontId="4" fillId="4" borderId="11" xfId="0" applyNumberFormat="1" applyFont="1" applyFill="1" applyBorder="1" applyAlignment="1">
      <alignment horizontal="center" vertical="center" wrapText="1"/>
    </xf>
    <xf numFmtId="3" fontId="4" fillId="3" borderId="12" xfId="0" applyNumberFormat="1" applyFont="1" applyFill="1" applyBorder="1" applyAlignment="1">
      <alignment horizontal="center" vertical="center" wrapText="1"/>
    </xf>
    <xf numFmtId="3" fontId="6" fillId="4" borderId="11" xfId="0" applyNumberFormat="1" applyFont="1" applyFill="1" applyBorder="1" applyAlignment="1">
      <alignment horizontal="center" vertical="center"/>
    </xf>
    <xf numFmtId="3" fontId="6" fillId="3" borderId="12" xfId="0" applyNumberFormat="1" applyFont="1" applyFill="1" applyBorder="1" applyAlignment="1">
      <alignment horizontal="center" vertical="center"/>
    </xf>
    <xf numFmtId="3" fontId="3" fillId="8" borderId="13" xfId="0" applyNumberFormat="1" applyFont="1" applyFill="1" applyBorder="1" applyAlignment="1">
      <alignment horizontal="center" vertical="center"/>
    </xf>
    <xf numFmtId="3" fontId="3" fillId="8" borderId="14"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3" fontId="4" fillId="4" borderId="8" xfId="0" applyNumberFormat="1" applyFont="1" applyFill="1" applyBorder="1" applyAlignment="1">
      <alignment horizontal="center" vertical="center" wrapText="1"/>
    </xf>
    <xf numFmtId="3" fontId="4" fillId="4" borderId="9" xfId="0" applyNumberFormat="1"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0" fontId="16" fillId="7" borderId="18" xfId="0" applyFont="1" applyFill="1" applyBorder="1" applyAlignment="1">
      <alignment horizontal="center" vertical="center" wrapText="1"/>
    </xf>
    <xf numFmtId="4" fontId="4" fillId="4" borderId="19" xfId="0" applyNumberFormat="1" applyFont="1" applyFill="1" applyBorder="1" applyAlignment="1">
      <alignment horizontal="center" vertical="center" wrapText="1"/>
    </xf>
    <xf numFmtId="4" fontId="4" fillId="4" borderId="20" xfId="0" applyNumberFormat="1" applyFont="1" applyFill="1" applyBorder="1" applyAlignment="1">
      <alignment horizontal="center" vertical="center" wrapText="1"/>
    </xf>
    <xf numFmtId="3" fontId="4" fillId="3" borderId="20" xfId="0" applyNumberFormat="1" applyFont="1" applyFill="1" applyBorder="1" applyAlignment="1">
      <alignment horizontal="center" vertical="center" wrapText="1"/>
    </xf>
    <xf numFmtId="0" fontId="19" fillId="3" borderId="20" xfId="0" applyFont="1" applyFill="1" applyBorder="1" applyAlignment="1">
      <alignment horizontal="center" vertical="center" wrapText="1"/>
    </xf>
    <xf numFmtId="4" fontId="4" fillId="3" borderId="20" xfId="0" applyNumberFormat="1" applyFont="1" applyFill="1" applyBorder="1" applyAlignment="1">
      <alignment horizontal="center" vertical="center" wrapText="1"/>
    </xf>
    <xf numFmtId="0" fontId="16" fillId="8" borderId="21" xfId="0" applyFont="1" applyFill="1" applyBorder="1" applyAlignment="1">
      <alignment horizontal="center" vertical="center" wrapText="1"/>
    </xf>
    <xf numFmtId="0" fontId="17" fillId="8" borderId="22" xfId="0" applyFont="1" applyFill="1" applyBorder="1" applyAlignment="1">
      <alignment horizontal="center" vertical="center" wrapText="1"/>
    </xf>
    <xf numFmtId="0" fontId="17" fillId="8" borderId="23"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4" fillId="8" borderId="24" xfId="0" applyFont="1" applyFill="1" applyBorder="1" applyAlignment="1">
      <alignment horizontal="center" vertical="center" wrapText="1"/>
    </xf>
    <xf numFmtId="4" fontId="4" fillId="4" borderId="25" xfId="0" applyNumberFormat="1" applyFont="1" applyFill="1" applyBorder="1" applyAlignment="1">
      <alignment horizontal="center" vertical="center" wrapText="1"/>
    </xf>
    <xf numFmtId="4" fontId="4" fillId="4" borderId="26"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0" fontId="19" fillId="3" borderId="26" xfId="0" applyFont="1" applyFill="1" applyBorder="1" applyAlignment="1">
      <alignment horizontal="center" vertical="center" wrapText="1"/>
    </xf>
    <xf numFmtId="4" fontId="4" fillId="3" borderId="26" xfId="0" applyNumberFormat="1"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8" fillId="8" borderId="22" xfId="0" applyFont="1" applyFill="1" applyBorder="1" applyAlignment="1">
      <alignment horizontal="center" vertical="center" wrapText="1"/>
    </xf>
    <xf numFmtId="0" fontId="18" fillId="8" borderId="23" xfId="0" applyFont="1" applyFill="1" applyBorder="1" applyAlignment="1">
      <alignment horizontal="center" vertical="center" wrapText="1"/>
    </xf>
    <xf numFmtId="0" fontId="19" fillId="3" borderId="28" xfId="0" applyFont="1" applyFill="1" applyBorder="1" applyAlignment="1">
      <alignment horizontal="center" vertical="center" wrapText="1"/>
    </xf>
    <xf numFmtId="3" fontId="4" fillId="3" borderId="29" xfId="0" applyNumberFormat="1" applyFont="1" applyFill="1" applyBorder="1" applyAlignment="1">
      <alignment horizontal="center" vertical="center" wrapText="1"/>
    </xf>
    <xf numFmtId="3" fontId="6" fillId="3" borderId="4" xfId="0" applyNumberFormat="1" applyFont="1" applyFill="1" applyBorder="1" applyAlignment="1">
      <alignment horizontal="center" vertical="center"/>
    </xf>
    <xf numFmtId="3" fontId="3" fillId="8" borderId="30" xfId="0" applyNumberFormat="1" applyFont="1" applyFill="1" applyBorder="1" applyAlignment="1">
      <alignment horizontal="center" vertical="center"/>
    </xf>
    <xf numFmtId="0" fontId="16" fillId="8" borderId="16" xfId="0" applyFont="1" applyFill="1" applyBorder="1" applyAlignment="1">
      <alignment horizontal="center" vertical="center" wrapText="1"/>
    </xf>
    <xf numFmtId="0" fontId="17" fillId="8" borderId="7"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3" fillId="8" borderId="4" xfId="0" applyNumberFormat="1" applyFont="1" applyFill="1" applyBorder="1" applyAlignment="1">
      <alignment horizontal="center" vertical="center"/>
    </xf>
    <xf numFmtId="0" fontId="17" fillId="8" borderId="17" xfId="0" applyFont="1" applyFill="1" applyBorder="1" applyAlignment="1">
      <alignment horizontal="center" vertical="center" wrapText="1"/>
    </xf>
    <xf numFmtId="0" fontId="16" fillId="7" borderId="16" xfId="0" applyFont="1" applyFill="1" applyBorder="1" applyAlignment="1">
      <alignment horizontal="center" vertical="center" wrapText="1"/>
    </xf>
    <xf numFmtId="4" fontId="4" fillId="4" borderId="31" xfId="0" applyNumberFormat="1" applyFont="1" applyFill="1" applyBorder="1" applyAlignment="1">
      <alignment horizontal="center" vertical="center" wrapText="1"/>
    </xf>
    <xf numFmtId="0" fontId="19" fillId="3" borderId="24" xfId="0"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C4BD97"/>
      <color rgb="FFDDD9C4"/>
      <color rgb="FFF1F8C8"/>
      <color rgb="FFE4E1CE"/>
      <color rgb="FFEEECE1"/>
      <color rgb="FFDCD8C2"/>
      <color rgb="FFCC9900"/>
      <color rgb="FFC4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92"/>
  <sheetViews>
    <sheetView zoomScale="71" zoomScaleNormal="71" workbookViewId="0">
      <selection activeCell="A14" sqref="A14"/>
    </sheetView>
  </sheetViews>
  <sheetFormatPr defaultColWidth="15.109375" defaultRowHeight="15" customHeight="1" x14ac:dyDescent="0.3"/>
  <cols>
    <col min="1" max="1" width="192" style="2" customWidth="1"/>
    <col min="2" max="11" width="13.6640625" style="2" customWidth="1"/>
    <col min="12" max="25" width="115.33203125" style="2" customWidth="1"/>
    <col min="26" max="16384" width="15.109375" style="2"/>
  </cols>
  <sheetData>
    <row r="1" spans="1:25" ht="19.5" customHeight="1" thickBot="1" x14ac:dyDescent="0.35">
      <c r="A1" s="1"/>
      <c r="B1" s="1"/>
      <c r="C1" s="1"/>
      <c r="D1" s="1"/>
      <c r="E1" s="1"/>
      <c r="F1" s="1"/>
      <c r="G1" s="1"/>
      <c r="H1" s="1"/>
      <c r="I1" s="1"/>
      <c r="J1" s="1"/>
      <c r="K1" s="1"/>
      <c r="L1" s="1"/>
      <c r="M1" s="1"/>
      <c r="N1" s="1"/>
      <c r="O1" s="1"/>
      <c r="P1" s="1"/>
      <c r="Q1" s="1"/>
      <c r="R1" s="1"/>
      <c r="S1" s="1"/>
      <c r="T1" s="1"/>
      <c r="U1" s="1"/>
      <c r="V1" s="1"/>
      <c r="W1" s="1"/>
      <c r="X1" s="1"/>
      <c r="Y1" s="1"/>
    </row>
    <row r="2" spans="1:25" ht="409.5" customHeight="1" thickTop="1" x14ac:dyDescent="0.3">
      <c r="A2" s="4" t="s">
        <v>60</v>
      </c>
      <c r="B2" s="1"/>
      <c r="C2" s="1"/>
      <c r="D2" s="1"/>
      <c r="E2" s="1"/>
      <c r="F2" s="1"/>
      <c r="G2" s="1"/>
      <c r="H2" s="1"/>
      <c r="I2" s="1"/>
      <c r="J2" s="1"/>
      <c r="K2" s="1"/>
      <c r="L2" s="1"/>
      <c r="M2" s="1"/>
      <c r="N2" s="1"/>
      <c r="O2" s="1"/>
      <c r="P2" s="1"/>
      <c r="Q2" s="1"/>
      <c r="R2" s="1"/>
      <c r="S2" s="1"/>
      <c r="T2" s="1"/>
      <c r="U2" s="1"/>
      <c r="V2" s="1"/>
      <c r="W2" s="1"/>
      <c r="X2" s="1"/>
      <c r="Y2" s="1"/>
    </row>
    <row r="3" spans="1:25" ht="69" customHeight="1" thickBot="1" x14ac:dyDescent="0.35">
      <c r="A3" s="5" t="s">
        <v>57</v>
      </c>
      <c r="B3" s="1"/>
      <c r="C3" s="1"/>
      <c r="D3" s="1"/>
      <c r="E3" s="1"/>
      <c r="F3" s="1"/>
      <c r="G3" s="1"/>
      <c r="H3" s="1"/>
      <c r="I3" s="1"/>
      <c r="J3" s="1"/>
      <c r="K3" s="1"/>
      <c r="L3" s="1"/>
      <c r="M3" s="1"/>
      <c r="N3" s="1"/>
      <c r="O3" s="1"/>
      <c r="P3" s="1"/>
      <c r="Q3" s="1"/>
      <c r="R3" s="1"/>
      <c r="S3" s="1"/>
      <c r="T3" s="1"/>
      <c r="U3" s="1"/>
      <c r="V3" s="1"/>
      <c r="W3" s="1"/>
      <c r="X3" s="1"/>
      <c r="Y3" s="1"/>
    </row>
    <row r="4" spans="1:25" ht="15" customHeight="1" thickTop="1" x14ac:dyDescent="0.3">
      <c r="A4" s="1"/>
      <c r="B4" s="1"/>
      <c r="C4" s="1"/>
      <c r="D4" s="1"/>
      <c r="E4" s="1"/>
      <c r="F4" s="1"/>
      <c r="G4" s="1"/>
      <c r="H4" s="1"/>
      <c r="I4" s="1"/>
      <c r="J4" s="1"/>
      <c r="K4" s="1"/>
      <c r="L4" s="1"/>
      <c r="M4" s="1"/>
      <c r="N4" s="1"/>
      <c r="O4" s="1"/>
      <c r="P4" s="1"/>
      <c r="Q4" s="1"/>
      <c r="R4" s="1"/>
      <c r="S4" s="1"/>
      <c r="T4" s="1"/>
      <c r="U4" s="1"/>
      <c r="V4" s="1"/>
      <c r="W4" s="1"/>
      <c r="X4" s="1"/>
      <c r="Y4" s="1"/>
    </row>
    <row r="5" spans="1:25" ht="15" customHeight="1" x14ac:dyDescent="0.3">
      <c r="A5" s="1"/>
      <c r="B5" s="1"/>
      <c r="C5" s="1"/>
      <c r="D5" s="1"/>
      <c r="E5" s="1"/>
      <c r="F5" s="1"/>
      <c r="G5" s="1"/>
      <c r="H5" s="1"/>
      <c r="I5" s="1"/>
      <c r="J5" s="1"/>
      <c r="K5" s="1"/>
      <c r="L5" s="1"/>
      <c r="M5" s="1"/>
      <c r="N5" s="1"/>
      <c r="O5" s="1"/>
      <c r="P5" s="1"/>
      <c r="Q5" s="1"/>
      <c r="R5" s="1"/>
      <c r="S5" s="1"/>
      <c r="T5" s="1"/>
      <c r="U5" s="1"/>
      <c r="V5" s="1"/>
      <c r="W5" s="1"/>
      <c r="X5" s="1"/>
      <c r="Y5" s="1"/>
    </row>
    <row r="6" spans="1:25" ht="15" customHeight="1" x14ac:dyDescent="0.3">
      <c r="A6" s="1"/>
      <c r="B6" s="1"/>
      <c r="C6" s="1"/>
      <c r="D6" s="1"/>
      <c r="E6" s="1"/>
      <c r="F6" s="1"/>
      <c r="G6" s="1"/>
      <c r="H6" s="1"/>
      <c r="I6" s="1"/>
      <c r="J6" s="1"/>
      <c r="K6" s="1"/>
      <c r="L6" s="1"/>
      <c r="M6" s="1"/>
      <c r="N6" s="1"/>
      <c r="O6" s="1"/>
      <c r="P6" s="1"/>
      <c r="Q6" s="1"/>
      <c r="R6" s="1"/>
      <c r="S6" s="1"/>
      <c r="T6" s="1"/>
      <c r="U6" s="1"/>
      <c r="V6" s="1"/>
      <c r="W6" s="1"/>
      <c r="X6" s="1"/>
      <c r="Y6" s="1"/>
    </row>
    <row r="7" spans="1:25" ht="15" customHeight="1" x14ac:dyDescent="0.3">
      <c r="A7" s="1"/>
      <c r="B7" s="1"/>
      <c r="C7" s="1"/>
      <c r="D7" s="1"/>
      <c r="E7" s="1"/>
      <c r="F7" s="1"/>
      <c r="G7" s="1"/>
      <c r="H7" s="1"/>
      <c r="I7" s="1"/>
      <c r="J7" s="1"/>
      <c r="K7" s="1"/>
      <c r="L7" s="1"/>
      <c r="M7" s="1"/>
      <c r="N7" s="1"/>
      <c r="O7" s="1"/>
      <c r="P7" s="1"/>
      <c r="Q7" s="1"/>
      <c r="R7" s="1"/>
      <c r="S7" s="1"/>
      <c r="T7" s="1"/>
      <c r="U7" s="1"/>
      <c r="V7" s="1"/>
      <c r="W7" s="1"/>
      <c r="X7" s="1"/>
      <c r="Y7" s="1"/>
    </row>
    <row r="8" spans="1:25" ht="15" customHeight="1" x14ac:dyDescent="0.3">
      <c r="A8" s="1"/>
      <c r="B8" s="1"/>
      <c r="C8" s="1"/>
      <c r="D8" s="1"/>
      <c r="E8" s="1"/>
      <c r="F8" s="1"/>
      <c r="G8" s="1"/>
      <c r="H8" s="1"/>
      <c r="I8" s="1"/>
      <c r="J8" s="1"/>
      <c r="K8" s="1"/>
      <c r="L8" s="1"/>
      <c r="M8" s="1"/>
      <c r="N8" s="1"/>
      <c r="O8" s="1"/>
      <c r="P8" s="1"/>
      <c r="Q8" s="1"/>
      <c r="R8" s="1"/>
      <c r="S8" s="1"/>
      <c r="T8" s="1"/>
      <c r="U8" s="1"/>
      <c r="V8" s="1"/>
      <c r="W8" s="1"/>
      <c r="X8" s="1"/>
      <c r="Y8" s="1"/>
    </row>
    <row r="9" spans="1:25" ht="15" customHeight="1" x14ac:dyDescent="0.3">
      <c r="A9" s="1"/>
      <c r="B9" s="1"/>
      <c r="C9" s="1"/>
      <c r="D9" s="1"/>
      <c r="E9" s="1"/>
      <c r="F9" s="1"/>
      <c r="G9" s="1"/>
      <c r="H9" s="1"/>
      <c r="I9" s="1"/>
      <c r="J9" s="1"/>
      <c r="K9" s="1"/>
      <c r="L9" s="1"/>
      <c r="M9" s="1"/>
      <c r="N9" s="1"/>
      <c r="O9" s="1"/>
      <c r="P9" s="1"/>
      <c r="Q9" s="1"/>
      <c r="R9" s="1"/>
      <c r="S9" s="1"/>
      <c r="T9" s="1"/>
      <c r="U9" s="1"/>
      <c r="V9" s="1"/>
      <c r="W9" s="1"/>
      <c r="X9" s="1"/>
      <c r="Y9" s="1"/>
    </row>
    <row r="10" spans="1:25" ht="1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row>
    <row r="11" spans="1:25"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row>
    <row r="12" spans="1:25" ht="1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row>
    <row r="13" spans="1:25"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row>
    <row r="14" spans="1:25" ht="1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row>
    <row r="15" spans="1:25"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row>
    <row r="16" spans="1:25" ht="1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row>
    <row r="17" spans="1:25" ht="1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row>
    <row r="18" spans="1:25" ht="1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row>
    <row r="19" spans="1:25" ht="1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row>
    <row r="20" spans="1:25" ht="14.4" x14ac:dyDescent="0.3">
      <c r="A20" s="1"/>
      <c r="B20" s="1"/>
      <c r="C20" s="1"/>
      <c r="D20" s="1"/>
      <c r="E20" s="1"/>
      <c r="F20" s="1"/>
      <c r="G20" s="1"/>
      <c r="H20" s="1"/>
      <c r="I20" s="1"/>
      <c r="J20" s="1"/>
      <c r="K20" s="1"/>
      <c r="L20" s="1"/>
      <c r="M20" s="1"/>
      <c r="N20" s="1"/>
      <c r="O20" s="1"/>
      <c r="P20" s="1"/>
      <c r="Q20" s="1"/>
      <c r="R20" s="1"/>
      <c r="S20" s="1"/>
      <c r="T20" s="1"/>
      <c r="U20" s="1"/>
      <c r="V20" s="1"/>
      <c r="W20" s="1"/>
      <c r="X20" s="1"/>
      <c r="Y20" s="1"/>
    </row>
    <row r="21" spans="1:25" ht="14.4" x14ac:dyDescent="0.3">
      <c r="A21" s="1"/>
      <c r="B21" s="1"/>
      <c r="C21" s="1"/>
      <c r="D21" s="1"/>
      <c r="E21" s="1"/>
      <c r="F21" s="1"/>
      <c r="G21" s="1"/>
      <c r="H21" s="1"/>
      <c r="I21" s="1"/>
      <c r="J21" s="1"/>
      <c r="K21" s="1"/>
      <c r="L21" s="1"/>
      <c r="M21" s="1"/>
      <c r="N21" s="1"/>
      <c r="O21" s="1"/>
      <c r="P21" s="1"/>
      <c r="Q21" s="1"/>
      <c r="R21" s="1"/>
      <c r="S21" s="1"/>
      <c r="T21" s="1"/>
      <c r="U21" s="1"/>
      <c r="V21" s="1"/>
      <c r="W21" s="1"/>
      <c r="X21" s="1"/>
      <c r="Y21" s="1"/>
    </row>
    <row r="22" spans="1:25" ht="14.4" x14ac:dyDescent="0.3">
      <c r="A22" s="1"/>
      <c r="B22" s="1"/>
      <c r="C22" s="1"/>
      <c r="D22" s="1"/>
      <c r="E22" s="1"/>
      <c r="F22" s="1"/>
      <c r="G22" s="1"/>
      <c r="H22" s="1"/>
      <c r="I22" s="1"/>
      <c r="J22" s="1"/>
      <c r="K22" s="1"/>
      <c r="L22" s="1"/>
      <c r="M22" s="1"/>
      <c r="N22" s="1"/>
      <c r="O22" s="1"/>
      <c r="P22" s="1"/>
      <c r="Q22" s="1"/>
      <c r="R22" s="1"/>
      <c r="S22" s="1"/>
      <c r="T22" s="1"/>
      <c r="U22" s="1"/>
      <c r="V22" s="1"/>
      <c r="W22" s="1"/>
      <c r="X22" s="1"/>
      <c r="Y22" s="1"/>
    </row>
    <row r="23" spans="1:25" ht="14.4"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ht="14.4" x14ac:dyDescent="0.3">
      <c r="A24" s="1"/>
      <c r="B24" s="1"/>
      <c r="C24" s="1"/>
      <c r="D24" s="1"/>
      <c r="E24" s="1"/>
      <c r="F24" s="1"/>
      <c r="G24" s="1"/>
      <c r="H24" s="1"/>
      <c r="I24" s="1"/>
      <c r="J24" s="1"/>
      <c r="K24" s="1"/>
      <c r="L24" s="1"/>
      <c r="M24" s="1"/>
      <c r="N24" s="1"/>
      <c r="O24" s="1"/>
      <c r="P24" s="1"/>
      <c r="Q24" s="1"/>
      <c r="R24" s="1"/>
      <c r="S24" s="1"/>
      <c r="T24" s="1"/>
      <c r="U24" s="1"/>
      <c r="V24" s="1"/>
      <c r="W24" s="1"/>
      <c r="X24" s="1"/>
      <c r="Y24" s="1"/>
    </row>
    <row r="25" spans="1:25" ht="14.4"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4.4" x14ac:dyDescent="0.3">
      <c r="A26" s="1"/>
      <c r="B26" s="1"/>
      <c r="C26" s="1"/>
      <c r="D26" s="1"/>
      <c r="E26" s="1"/>
      <c r="F26" s="1"/>
      <c r="G26" s="1"/>
      <c r="H26" s="1"/>
      <c r="I26" s="1"/>
      <c r="J26" s="1"/>
      <c r="K26" s="1"/>
      <c r="L26" s="1"/>
      <c r="M26" s="1"/>
      <c r="N26" s="1"/>
      <c r="O26" s="1"/>
      <c r="P26" s="1"/>
      <c r="Q26" s="1"/>
      <c r="R26" s="1"/>
      <c r="S26" s="1"/>
      <c r="T26" s="1"/>
      <c r="U26" s="1"/>
      <c r="V26" s="1"/>
      <c r="W26" s="1"/>
      <c r="X26" s="1"/>
      <c r="Y26" s="1"/>
    </row>
    <row r="27" spans="1:25" ht="14.4"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ht="14.4"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4.4"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4.4"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4.4"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4.4"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4.4"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4.4"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4.4"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25" ht="14.4"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4.4"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4.4"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4.4"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4.4"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4.4"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4.4"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4.4"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4.4"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4.4"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4.4"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4.4"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4.4"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4.4"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4.4"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4.4"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4.4"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4.4"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4.4"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4.4"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4.4"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4.4"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4.4"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4.4"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4.4"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4.4"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4.4"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4.4"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4.4"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4.4"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4.4"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4.4"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4.4"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4.4"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4.4"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4.4"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4.4"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4.4"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4.4"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4.4"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4.4"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4.4"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4.4"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4.4"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4.4"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4.4"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4.4"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4.4"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4.4"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4.4"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4.4"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4.4"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4.4"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4.4"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4.4"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4.4"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4.4"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4.4"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4.4"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4.4"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4.4"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4.4"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4.4"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4.4"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4.4" x14ac:dyDescent="0.3">
      <c r="A443" s="3"/>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4.4" x14ac:dyDescent="0.3">
      <c r="A444" s="3"/>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4.4" x14ac:dyDescent="0.3">
      <c r="A445" s="3"/>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4.4" x14ac:dyDescent="0.3">
      <c r="A446" s="3"/>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4.4" x14ac:dyDescent="0.3">
      <c r="A447" s="3"/>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4.4" x14ac:dyDescent="0.3">
      <c r="A448" s="3"/>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4.4" x14ac:dyDescent="0.3">
      <c r="A449" s="3"/>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4.4" x14ac:dyDescent="0.3">
      <c r="A450" s="3"/>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4.4" x14ac:dyDescent="0.3">
      <c r="A451" s="3"/>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4.4" x14ac:dyDescent="0.3">
      <c r="A452" s="3"/>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4.4" x14ac:dyDescent="0.3">
      <c r="A453" s="3"/>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4.4" x14ac:dyDescent="0.3">
      <c r="A454" s="3"/>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4.4" x14ac:dyDescent="0.3">
      <c r="A455" s="3"/>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4.4" x14ac:dyDescent="0.3">
      <c r="A456" s="3"/>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4.4" x14ac:dyDescent="0.3">
      <c r="A457" s="3"/>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4.4" x14ac:dyDescent="0.3">
      <c r="A458" s="3"/>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4.4" x14ac:dyDescent="0.3">
      <c r="A459" s="3"/>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4.4" x14ac:dyDescent="0.3">
      <c r="A460" s="3"/>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4.4" x14ac:dyDescent="0.3">
      <c r="A461" s="3"/>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4.4" x14ac:dyDescent="0.3">
      <c r="A462" s="3"/>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4.4" x14ac:dyDescent="0.3">
      <c r="A463" s="3"/>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4.4" x14ac:dyDescent="0.3">
      <c r="A464" s="3"/>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4.4" x14ac:dyDescent="0.3">
      <c r="A465" s="3"/>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4.4" x14ac:dyDescent="0.3">
      <c r="A466" s="3"/>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4.4" x14ac:dyDescent="0.3">
      <c r="A467" s="3"/>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4.4" x14ac:dyDescent="0.3">
      <c r="A468" s="3"/>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4.4" x14ac:dyDescent="0.3">
      <c r="A469" s="3"/>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4.4" x14ac:dyDescent="0.3">
      <c r="A470" s="3"/>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4.4" x14ac:dyDescent="0.3">
      <c r="A471" s="3"/>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4.4" x14ac:dyDescent="0.3">
      <c r="A472" s="3"/>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4.4" x14ac:dyDescent="0.3">
      <c r="A473" s="3"/>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4.4" x14ac:dyDescent="0.3">
      <c r="A474" s="3"/>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4.4" x14ac:dyDescent="0.3">
      <c r="A475" s="3"/>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4.4" x14ac:dyDescent="0.3">
      <c r="A476" s="3"/>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4.4" x14ac:dyDescent="0.3">
      <c r="A477" s="3"/>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4.4" x14ac:dyDescent="0.3">
      <c r="A478" s="3"/>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4.4" x14ac:dyDescent="0.3">
      <c r="A479" s="3"/>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4.4" x14ac:dyDescent="0.3">
      <c r="A480" s="3"/>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4.4" x14ac:dyDescent="0.3">
      <c r="A481" s="3"/>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4.4" x14ac:dyDescent="0.3">
      <c r="A482" s="3"/>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4.4" x14ac:dyDescent="0.3">
      <c r="A483" s="3"/>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4.4" x14ac:dyDescent="0.3">
      <c r="A484" s="3"/>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4.4" x14ac:dyDescent="0.3">
      <c r="A485" s="3"/>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4.4" x14ac:dyDescent="0.3">
      <c r="A486" s="3"/>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4.4" x14ac:dyDescent="0.3">
      <c r="A487" s="3"/>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4.4" x14ac:dyDescent="0.3">
      <c r="A488" s="3"/>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4.4" x14ac:dyDescent="0.3">
      <c r="A489" s="3"/>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4.4" x14ac:dyDescent="0.3">
      <c r="A490" s="3"/>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4.4" x14ac:dyDescent="0.3">
      <c r="A491" s="3"/>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4.4" x14ac:dyDescent="0.3">
      <c r="A492" s="3"/>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4.4" x14ac:dyDescent="0.3">
      <c r="A493" s="3"/>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4.4" x14ac:dyDescent="0.3">
      <c r="A494" s="3"/>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4.4" x14ac:dyDescent="0.3">
      <c r="A495" s="3"/>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4.4" x14ac:dyDescent="0.3">
      <c r="A496" s="3"/>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4.4" x14ac:dyDescent="0.3">
      <c r="A497" s="3"/>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4.4" x14ac:dyDescent="0.3">
      <c r="A498" s="3"/>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4.4" x14ac:dyDescent="0.3">
      <c r="A499" s="3"/>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4.4" x14ac:dyDescent="0.3">
      <c r="A500" s="3"/>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4.4" x14ac:dyDescent="0.3">
      <c r="A501" s="3"/>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4.4" x14ac:dyDescent="0.3">
      <c r="A502" s="3"/>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4.4" x14ac:dyDescent="0.3">
      <c r="A503" s="3"/>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4.4" x14ac:dyDescent="0.3">
      <c r="A504" s="3"/>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4.4" x14ac:dyDescent="0.3">
      <c r="A505" s="3"/>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4.4" x14ac:dyDescent="0.3">
      <c r="A506" s="3"/>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4.4" x14ac:dyDescent="0.3">
      <c r="A507" s="3"/>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4.4" x14ac:dyDescent="0.3">
      <c r="A508" s="3"/>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4.4" x14ac:dyDescent="0.3">
      <c r="A509" s="3"/>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4.4" x14ac:dyDescent="0.3">
      <c r="A510" s="3"/>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4.4" x14ac:dyDescent="0.3">
      <c r="A511" s="3"/>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4.4" x14ac:dyDescent="0.3">
      <c r="A512" s="3"/>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4.4" x14ac:dyDescent="0.3">
      <c r="A513" s="3"/>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4.4" x14ac:dyDescent="0.3">
      <c r="A514" s="3"/>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4.4" x14ac:dyDescent="0.3">
      <c r="A515" s="3"/>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4.4" x14ac:dyDescent="0.3">
      <c r="A516" s="3"/>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4.4" x14ac:dyDescent="0.3">
      <c r="A517" s="3"/>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4.4" x14ac:dyDescent="0.3">
      <c r="A518" s="3"/>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4.4" x14ac:dyDescent="0.3">
      <c r="A519" s="3"/>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4.4" x14ac:dyDescent="0.3">
      <c r="A520" s="3"/>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4.4" x14ac:dyDescent="0.3">
      <c r="A521" s="3"/>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4.4" x14ac:dyDescent="0.3">
      <c r="A522" s="3"/>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4.4" x14ac:dyDescent="0.3">
      <c r="A523" s="3"/>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4.4" x14ac:dyDescent="0.3">
      <c r="A524" s="3"/>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4.4" x14ac:dyDescent="0.3">
      <c r="A525" s="3"/>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4.4" x14ac:dyDescent="0.3">
      <c r="A526" s="3"/>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4.4" x14ac:dyDescent="0.3">
      <c r="A527" s="3"/>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4.4" x14ac:dyDescent="0.3">
      <c r="A528" s="3"/>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4.4" x14ac:dyDescent="0.3">
      <c r="A529" s="3"/>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4.4" x14ac:dyDescent="0.3">
      <c r="A530" s="3"/>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4.4" x14ac:dyDescent="0.3">
      <c r="A531" s="3"/>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4.4" x14ac:dyDescent="0.3">
      <c r="A532" s="3"/>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4.4" x14ac:dyDescent="0.3">
      <c r="A533" s="3"/>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4.4" x14ac:dyDescent="0.3">
      <c r="A534" s="3"/>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4.4" x14ac:dyDescent="0.3">
      <c r="A535" s="3"/>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4.4" x14ac:dyDescent="0.3">
      <c r="A536" s="3"/>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4.4" x14ac:dyDescent="0.3">
      <c r="A537" s="3"/>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4.4" x14ac:dyDescent="0.3">
      <c r="A538" s="3"/>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4.4" x14ac:dyDescent="0.3">
      <c r="A539" s="3"/>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4.4" x14ac:dyDescent="0.3">
      <c r="A540" s="3"/>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4.4" x14ac:dyDescent="0.3">
      <c r="A541" s="3"/>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4.4" x14ac:dyDescent="0.3">
      <c r="A542" s="3"/>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4.4" x14ac:dyDescent="0.3">
      <c r="A543" s="3"/>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4.4" x14ac:dyDescent="0.3">
      <c r="A544" s="3"/>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4.4" x14ac:dyDescent="0.3">
      <c r="A545" s="3"/>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4.4" x14ac:dyDescent="0.3">
      <c r="A546" s="3"/>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4.4" x14ac:dyDescent="0.3">
      <c r="A547" s="3"/>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4.4" x14ac:dyDescent="0.3">
      <c r="A548" s="3"/>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4.4" x14ac:dyDescent="0.3">
      <c r="A549" s="3"/>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4.4" x14ac:dyDescent="0.3">
      <c r="A550" s="3"/>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4.4" x14ac:dyDescent="0.3">
      <c r="A551" s="3"/>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4.4" x14ac:dyDescent="0.3">
      <c r="A552" s="3"/>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4.4" x14ac:dyDescent="0.3">
      <c r="A553" s="3"/>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4.4" x14ac:dyDescent="0.3">
      <c r="A554" s="3"/>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4.4" x14ac:dyDescent="0.3">
      <c r="A555" s="3"/>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4.4" x14ac:dyDescent="0.3">
      <c r="A556" s="3"/>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4.4" x14ac:dyDescent="0.3">
      <c r="A557" s="3"/>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4.4" x14ac:dyDescent="0.3">
      <c r="A558" s="3"/>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4.4" x14ac:dyDescent="0.3">
      <c r="A559" s="3"/>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4.4" x14ac:dyDescent="0.3">
      <c r="A560" s="3"/>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4.4" x14ac:dyDescent="0.3">
      <c r="A561" s="3"/>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4.4" x14ac:dyDescent="0.3">
      <c r="A562" s="3"/>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4.4" x14ac:dyDescent="0.3">
      <c r="A563" s="3"/>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4.4" x14ac:dyDescent="0.3">
      <c r="A564" s="3"/>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4.4" x14ac:dyDescent="0.3">
      <c r="A565" s="3"/>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4.4" x14ac:dyDescent="0.3">
      <c r="A566" s="3"/>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4.4" x14ac:dyDescent="0.3">
      <c r="A567" s="3"/>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4.4" x14ac:dyDescent="0.3">
      <c r="A568" s="3"/>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4.4" x14ac:dyDescent="0.3">
      <c r="A569" s="3"/>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4.4" x14ac:dyDescent="0.3">
      <c r="A570" s="3"/>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4.4" x14ac:dyDescent="0.3">
      <c r="A571" s="3"/>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4.4" x14ac:dyDescent="0.3">
      <c r="A572" s="3"/>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4.4" x14ac:dyDescent="0.3">
      <c r="A573" s="3"/>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4.4" x14ac:dyDescent="0.3">
      <c r="A574" s="3"/>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4.4" x14ac:dyDescent="0.3">
      <c r="A575" s="3"/>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4.4" x14ac:dyDescent="0.3">
      <c r="A576" s="3"/>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4.4" x14ac:dyDescent="0.3">
      <c r="A577" s="3"/>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4.4" x14ac:dyDescent="0.3">
      <c r="A578" s="3"/>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4.4" x14ac:dyDescent="0.3">
      <c r="A579" s="3"/>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4.4" x14ac:dyDescent="0.3">
      <c r="A580" s="3"/>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4.4" x14ac:dyDescent="0.3">
      <c r="A581" s="3"/>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4.4" x14ac:dyDescent="0.3">
      <c r="A582" s="3"/>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4.4" x14ac:dyDescent="0.3">
      <c r="A583" s="3"/>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4.4" x14ac:dyDescent="0.3">
      <c r="A584" s="3"/>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4.4" x14ac:dyDescent="0.3">
      <c r="A585" s="3"/>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4.4" x14ac:dyDescent="0.3">
      <c r="A586" s="3"/>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4.4" x14ac:dyDescent="0.3">
      <c r="A587" s="3"/>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4.4" x14ac:dyDescent="0.3">
      <c r="A588" s="3"/>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4.4" x14ac:dyDescent="0.3">
      <c r="A589" s="3"/>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4.4" x14ac:dyDescent="0.3">
      <c r="A590" s="3"/>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4.4" x14ac:dyDescent="0.3">
      <c r="A591" s="3"/>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4.4" x14ac:dyDescent="0.3">
      <c r="A592" s="3"/>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4.4" x14ac:dyDescent="0.3">
      <c r="A593" s="3"/>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4.4" x14ac:dyDescent="0.3">
      <c r="A594" s="3"/>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4.4" x14ac:dyDescent="0.3">
      <c r="A595" s="3"/>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4.4" x14ac:dyDescent="0.3">
      <c r="A596" s="3"/>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4.4" x14ac:dyDescent="0.3">
      <c r="A597" s="3"/>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4.4" x14ac:dyDescent="0.3">
      <c r="A598" s="3"/>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4.4" x14ac:dyDescent="0.3">
      <c r="A599" s="3"/>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4.4" x14ac:dyDescent="0.3">
      <c r="A600" s="3"/>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4.4" x14ac:dyDescent="0.3">
      <c r="A601" s="3"/>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4.4" x14ac:dyDescent="0.3">
      <c r="A602" s="3"/>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4.4" x14ac:dyDescent="0.3">
      <c r="A603" s="3"/>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4.4" x14ac:dyDescent="0.3">
      <c r="A604" s="3"/>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4.4" x14ac:dyDescent="0.3">
      <c r="A605" s="3"/>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4.4" x14ac:dyDescent="0.3">
      <c r="A606" s="3"/>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4.4" x14ac:dyDescent="0.3">
      <c r="A607" s="3"/>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4.4" x14ac:dyDescent="0.3">
      <c r="A608" s="3"/>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4.4" x14ac:dyDescent="0.3">
      <c r="A609" s="3"/>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4.4" x14ac:dyDescent="0.3">
      <c r="A610" s="3"/>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4.4" x14ac:dyDescent="0.3">
      <c r="A611" s="3"/>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4.4" x14ac:dyDescent="0.3">
      <c r="A612" s="3"/>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4.4" x14ac:dyDescent="0.3">
      <c r="A613" s="3"/>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4.4" x14ac:dyDescent="0.3">
      <c r="A614" s="3"/>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4.4" x14ac:dyDescent="0.3">
      <c r="A615" s="3"/>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4.4" x14ac:dyDescent="0.3">
      <c r="A616" s="3"/>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4.4" x14ac:dyDescent="0.3">
      <c r="A617" s="3"/>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4.4" x14ac:dyDescent="0.3">
      <c r="A618" s="3"/>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4.4" x14ac:dyDescent="0.3">
      <c r="A619" s="3"/>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4.4" x14ac:dyDescent="0.3">
      <c r="A620" s="3"/>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4.4" x14ac:dyDescent="0.3">
      <c r="A621" s="3"/>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4.4" x14ac:dyDescent="0.3">
      <c r="A622" s="3"/>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4.4" x14ac:dyDescent="0.3">
      <c r="A623" s="3"/>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4.4" x14ac:dyDescent="0.3">
      <c r="A624" s="3"/>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4.4" x14ac:dyDescent="0.3">
      <c r="A625" s="3"/>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4.4" x14ac:dyDescent="0.3">
      <c r="A626" s="3"/>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4.4" x14ac:dyDescent="0.3">
      <c r="A627" s="3"/>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4.4" x14ac:dyDescent="0.3">
      <c r="A628" s="3"/>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4.4" x14ac:dyDescent="0.3">
      <c r="A629" s="3"/>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4.4" x14ac:dyDescent="0.3">
      <c r="A630" s="3"/>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4.4" x14ac:dyDescent="0.3">
      <c r="A631" s="3"/>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4.4" x14ac:dyDescent="0.3">
      <c r="A632" s="3"/>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4.4" x14ac:dyDescent="0.3">
      <c r="A633" s="3"/>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4.4" x14ac:dyDescent="0.3">
      <c r="A634" s="3"/>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4.4" x14ac:dyDescent="0.3">
      <c r="A635" s="3"/>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4.4" x14ac:dyDescent="0.3">
      <c r="A636" s="3"/>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4.4" x14ac:dyDescent="0.3">
      <c r="A637" s="3"/>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4.4" x14ac:dyDescent="0.3">
      <c r="A638" s="3"/>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4.4" x14ac:dyDescent="0.3">
      <c r="A639" s="3"/>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4.4" x14ac:dyDescent="0.3">
      <c r="A640" s="3"/>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4.4" x14ac:dyDescent="0.3">
      <c r="A641" s="3"/>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4.4" x14ac:dyDescent="0.3">
      <c r="A642" s="3"/>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4.4" x14ac:dyDescent="0.3">
      <c r="A643" s="3"/>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4.4" x14ac:dyDescent="0.3">
      <c r="A644" s="3"/>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4.4" x14ac:dyDescent="0.3">
      <c r="A645" s="3"/>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4.4" x14ac:dyDescent="0.3">
      <c r="A646" s="3"/>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4.4" x14ac:dyDescent="0.3">
      <c r="A647" s="3"/>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4.4" x14ac:dyDescent="0.3">
      <c r="A648" s="3"/>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4.4" x14ac:dyDescent="0.3">
      <c r="A649" s="3"/>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4.4" x14ac:dyDescent="0.3">
      <c r="A650" s="3"/>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4.4" x14ac:dyDescent="0.3">
      <c r="A651" s="3"/>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4.4" x14ac:dyDescent="0.3">
      <c r="A652" s="3"/>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4.4" x14ac:dyDescent="0.3">
      <c r="A653" s="3"/>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4.4" x14ac:dyDescent="0.3">
      <c r="A654" s="3"/>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4.4" x14ac:dyDescent="0.3">
      <c r="A655" s="3"/>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4.4" x14ac:dyDescent="0.3">
      <c r="A656" s="3"/>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4.4" x14ac:dyDescent="0.3">
      <c r="A657" s="3"/>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4.4" x14ac:dyDescent="0.3">
      <c r="A658" s="3"/>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4.4" x14ac:dyDescent="0.3">
      <c r="A659" s="3"/>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4.4" x14ac:dyDescent="0.3">
      <c r="A660" s="3"/>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4.4" x14ac:dyDescent="0.3">
      <c r="A661" s="3"/>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4.4" x14ac:dyDescent="0.3">
      <c r="A662" s="3"/>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4.4" x14ac:dyDescent="0.3">
      <c r="A663" s="3"/>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4.4" x14ac:dyDescent="0.3">
      <c r="A664" s="3"/>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4.4" x14ac:dyDescent="0.3">
      <c r="A665" s="3"/>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4.4" x14ac:dyDescent="0.3">
      <c r="A666" s="3"/>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4.4" x14ac:dyDescent="0.3">
      <c r="A667" s="3"/>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4.4" x14ac:dyDescent="0.3">
      <c r="A668" s="3"/>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4.4" x14ac:dyDescent="0.3">
      <c r="A669" s="3"/>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4.4" x14ac:dyDescent="0.3">
      <c r="A670" s="3"/>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4.4" x14ac:dyDescent="0.3">
      <c r="A671" s="3"/>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4.4" x14ac:dyDescent="0.3">
      <c r="A672" s="3"/>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4.4" x14ac:dyDescent="0.3">
      <c r="A673" s="3"/>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4.4" x14ac:dyDescent="0.3">
      <c r="A674" s="3"/>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4.4" x14ac:dyDescent="0.3">
      <c r="A675" s="3"/>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4.4" x14ac:dyDescent="0.3">
      <c r="A676" s="3"/>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4.4" x14ac:dyDescent="0.3">
      <c r="A677" s="3"/>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4.4" x14ac:dyDescent="0.3">
      <c r="A678" s="3"/>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4.4" x14ac:dyDescent="0.3">
      <c r="A679" s="3"/>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4.4" x14ac:dyDescent="0.3">
      <c r="A680" s="3"/>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4.4" x14ac:dyDescent="0.3">
      <c r="A681" s="3"/>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4.4" x14ac:dyDescent="0.3">
      <c r="A682" s="3"/>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4.4" x14ac:dyDescent="0.3">
      <c r="A683" s="3"/>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4.4" x14ac:dyDescent="0.3">
      <c r="A684" s="3"/>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4.4" x14ac:dyDescent="0.3">
      <c r="A685" s="3"/>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4.4" x14ac:dyDescent="0.3">
      <c r="A686" s="3"/>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4.4" x14ac:dyDescent="0.3">
      <c r="A687" s="3"/>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4.4" x14ac:dyDescent="0.3">
      <c r="A688" s="3"/>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4.4" x14ac:dyDescent="0.3">
      <c r="A689" s="3"/>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4.4" x14ac:dyDescent="0.3">
      <c r="A690" s="3"/>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4.4" x14ac:dyDescent="0.3">
      <c r="A691" s="3"/>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4.4" x14ac:dyDescent="0.3">
      <c r="A692" s="3"/>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4.4" x14ac:dyDescent="0.3">
      <c r="A693" s="3"/>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4.4" x14ac:dyDescent="0.3">
      <c r="A694" s="3"/>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4.4" x14ac:dyDescent="0.3">
      <c r="A695" s="3"/>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4.4" x14ac:dyDescent="0.3">
      <c r="A696" s="3"/>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4.4" x14ac:dyDescent="0.3">
      <c r="A697" s="3"/>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4.4" x14ac:dyDescent="0.3">
      <c r="A698" s="3"/>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4.4" x14ac:dyDescent="0.3">
      <c r="A699" s="3"/>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4.4" x14ac:dyDescent="0.3">
      <c r="A700" s="3"/>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4.4" x14ac:dyDescent="0.3">
      <c r="A701" s="3"/>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4.4" x14ac:dyDescent="0.3">
      <c r="A702" s="3"/>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4.4" x14ac:dyDescent="0.3">
      <c r="A703" s="3"/>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4.4" x14ac:dyDescent="0.3">
      <c r="A704" s="3"/>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4.4" x14ac:dyDescent="0.3">
      <c r="A705" s="3"/>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4.4" x14ac:dyDescent="0.3">
      <c r="A706" s="3"/>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4.4" x14ac:dyDescent="0.3">
      <c r="A707" s="3"/>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4.4" x14ac:dyDescent="0.3">
      <c r="A708" s="3"/>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4.4" x14ac:dyDescent="0.3">
      <c r="A709" s="3"/>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4.4" x14ac:dyDescent="0.3">
      <c r="A710" s="3"/>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4.4" x14ac:dyDescent="0.3">
      <c r="A711" s="3"/>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4.4" x14ac:dyDescent="0.3">
      <c r="A712" s="3"/>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4.4" x14ac:dyDescent="0.3">
      <c r="A713" s="3"/>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4.4" x14ac:dyDescent="0.3">
      <c r="A714" s="3"/>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4.4" x14ac:dyDescent="0.3">
      <c r="A715" s="3"/>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4.4" x14ac:dyDescent="0.3">
      <c r="A716" s="3"/>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4.4" x14ac:dyDescent="0.3">
      <c r="A717" s="3"/>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4.4" x14ac:dyDescent="0.3">
      <c r="A718" s="3"/>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4.4" x14ac:dyDescent="0.3">
      <c r="A719" s="3"/>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4.4" x14ac:dyDescent="0.3">
      <c r="A720" s="3"/>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4.4" x14ac:dyDescent="0.3">
      <c r="A721" s="3"/>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4.4" x14ac:dyDescent="0.3">
      <c r="A722" s="3"/>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4.4" x14ac:dyDescent="0.3">
      <c r="A723" s="3"/>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4.4" x14ac:dyDescent="0.3">
      <c r="A724" s="3"/>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4.4" x14ac:dyDescent="0.3">
      <c r="A725" s="3"/>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4.4" x14ac:dyDescent="0.3">
      <c r="A726" s="3"/>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4.4" x14ac:dyDescent="0.3">
      <c r="A727" s="3"/>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4.4" x14ac:dyDescent="0.3">
      <c r="A728" s="3"/>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4.4" x14ac:dyDescent="0.3">
      <c r="A729" s="3"/>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4.4" x14ac:dyDescent="0.3">
      <c r="A730" s="3"/>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4.4" x14ac:dyDescent="0.3">
      <c r="A731" s="3"/>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4.4" x14ac:dyDescent="0.3">
      <c r="A732" s="3"/>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4.4" x14ac:dyDescent="0.3">
      <c r="A733" s="3"/>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4.4" x14ac:dyDescent="0.3">
      <c r="A734" s="3"/>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4.4" x14ac:dyDescent="0.3">
      <c r="A735" s="3"/>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4.4" x14ac:dyDescent="0.3">
      <c r="A736" s="3"/>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4.4" x14ac:dyDescent="0.3">
      <c r="A737" s="3"/>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4.4" x14ac:dyDescent="0.3">
      <c r="A738" s="3"/>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4.4" x14ac:dyDescent="0.3">
      <c r="A739" s="3"/>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4.4" x14ac:dyDescent="0.3">
      <c r="A740" s="3"/>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4.4" x14ac:dyDescent="0.3">
      <c r="A741" s="3"/>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4.4" x14ac:dyDescent="0.3">
      <c r="A742" s="3"/>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4.4" x14ac:dyDescent="0.3">
      <c r="A743" s="3"/>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4.4" x14ac:dyDescent="0.3">
      <c r="A744" s="3"/>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4.4" x14ac:dyDescent="0.3">
      <c r="A745" s="3"/>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4.4" x14ac:dyDescent="0.3">
      <c r="A746" s="3"/>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4.4" x14ac:dyDescent="0.3">
      <c r="A747" s="3"/>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4.4" x14ac:dyDescent="0.3">
      <c r="A748" s="3"/>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4.4" x14ac:dyDescent="0.3">
      <c r="A749" s="3"/>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4.4" x14ac:dyDescent="0.3">
      <c r="A750" s="3"/>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4.4" x14ac:dyDescent="0.3">
      <c r="A751" s="3"/>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4.4" x14ac:dyDescent="0.3">
      <c r="A752" s="3"/>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4.4" x14ac:dyDescent="0.3">
      <c r="A753" s="3"/>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4.4" x14ac:dyDescent="0.3">
      <c r="A754" s="3"/>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4.4" x14ac:dyDescent="0.3">
      <c r="A755" s="3"/>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4.4" x14ac:dyDescent="0.3">
      <c r="A756" s="3"/>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4.4" x14ac:dyDescent="0.3">
      <c r="A757" s="3"/>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4.4" x14ac:dyDescent="0.3">
      <c r="A758" s="3"/>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4.4" x14ac:dyDescent="0.3">
      <c r="A759" s="3"/>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4.4" x14ac:dyDescent="0.3">
      <c r="A760" s="3"/>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4.4" x14ac:dyDescent="0.3">
      <c r="A761" s="3"/>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4.4" x14ac:dyDescent="0.3">
      <c r="A762" s="3"/>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4.4" x14ac:dyDescent="0.3">
      <c r="A763" s="3"/>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4.4" x14ac:dyDescent="0.3">
      <c r="A764" s="3"/>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4.4" x14ac:dyDescent="0.3">
      <c r="A765" s="3"/>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4.4" x14ac:dyDescent="0.3">
      <c r="A766" s="3"/>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4.4" x14ac:dyDescent="0.3">
      <c r="A767" s="3"/>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4.4" x14ac:dyDescent="0.3">
      <c r="A768" s="3"/>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4.4" x14ac:dyDescent="0.3">
      <c r="A769" s="3"/>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4.4" x14ac:dyDescent="0.3">
      <c r="A770" s="3"/>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4.4" x14ac:dyDescent="0.3">
      <c r="A771" s="3"/>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4.4" x14ac:dyDescent="0.3">
      <c r="A772" s="3"/>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4.4" x14ac:dyDescent="0.3">
      <c r="A773" s="3"/>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4.4" x14ac:dyDescent="0.3">
      <c r="A774" s="3"/>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4.4" x14ac:dyDescent="0.3">
      <c r="A775" s="3"/>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4.4" x14ac:dyDescent="0.3">
      <c r="A776" s="3"/>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4.4" x14ac:dyDescent="0.3">
      <c r="A777" s="3"/>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4.4" x14ac:dyDescent="0.3">
      <c r="A778" s="3"/>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4.4" x14ac:dyDescent="0.3">
      <c r="A779" s="3"/>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4.4" x14ac:dyDescent="0.3">
      <c r="A780" s="3"/>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4.4" x14ac:dyDescent="0.3">
      <c r="A781" s="3"/>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4.4" x14ac:dyDescent="0.3">
      <c r="A782" s="3"/>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4.4" x14ac:dyDescent="0.3">
      <c r="A783" s="3"/>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4.4" x14ac:dyDescent="0.3">
      <c r="A784" s="3"/>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4.4" x14ac:dyDescent="0.3">
      <c r="A785" s="3"/>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4.4" x14ac:dyDescent="0.3">
      <c r="A786" s="3"/>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4.4" x14ac:dyDescent="0.3">
      <c r="A787" s="3"/>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4.4" x14ac:dyDescent="0.3">
      <c r="A788" s="3"/>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4.4" x14ac:dyDescent="0.3">
      <c r="A789" s="3"/>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4.4" x14ac:dyDescent="0.3">
      <c r="A790" s="3"/>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4.4" x14ac:dyDescent="0.3">
      <c r="A791" s="3"/>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4.4" x14ac:dyDescent="0.3">
      <c r="A792" s="3"/>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4.4" x14ac:dyDescent="0.3">
      <c r="A793" s="3"/>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4.4" x14ac:dyDescent="0.3">
      <c r="A794" s="3"/>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4.4" x14ac:dyDescent="0.3">
      <c r="A795" s="3"/>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4.4" x14ac:dyDescent="0.3">
      <c r="A796" s="3"/>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4.4" x14ac:dyDescent="0.3">
      <c r="A797" s="3"/>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4.4" x14ac:dyDescent="0.3">
      <c r="A798" s="3"/>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4.4" x14ac:dyDescent="0.3">
      <c r="A799" s="3"/>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4.4" x14ac:dyDescent="0.3">
      <c r="A800" s="3"/>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4.4" x14ac:dyDescent="0.3">
      <c r="A801" s="3"/>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4.4" x14ac:dyDescent="0.3">
      <c r="A802" s="3"/>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4.4" x14ac:dyDescent="0.3">
      <c r="A803" s="3"/>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4.4" x14ac:dyDescent="0.3">
      <c r="A804" s="3"/>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4.4" x14ac:dyDescent="0.3">
      <c r="A805" s="3"/>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4.4" x14ac:dyDescent="0.3">
      <c r="A806" s="3"/>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4.4" x14ac:dyDescent="0.3">
      <c r="A807" s="3"/>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4.4" x14ac:dyDescent="0.3">
      <c r="A808" s="3"/>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4.4" x14ac:dyDescent="0.3">
      <c r="A809" s="3"/>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4.4" x14ac:dyDescent="0.3">
      <c r="A810" s="3"/>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4.4" x14ac:dyDescent="0.3">
      <c r="A811" s="3"/>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4.4" x14ac:dyDescent="0.3">
      <c r="A812" s="3"/>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4.4" x14ac:dyDescent="0.3">
      <c r="A813" s="3"/>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4.4" x14ac:dyDescent="0.3">
      <c r="A814" s="3"/>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4.4" x14ac:dyDescent="0.3">
      <c r="A815" s="3"/>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4.4" x14ac:dyDescent="0.3">
      <c r="A816" s="3"/>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4.4" x14ac:dyDescent="0.3">
      <c r="A817" s="3"/>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4.4" x14ac:dyDescent="0.3">
      <c r="A818" s="3"/>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4.4" x14ac:dyDescent="0.3">
      <c r="A819" s="3"/>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4.4" x14ac:dyDescent="0.3">
      <c r="A820" s="3"/>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4.4" x14ac:dyDescent="0.3">
      <c r="A821" s="3"/>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4.4" x14ac:dyDescent="0.3">
      <c r="A822" s="3"/>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4.4" x14ac:dyDescent="0.3">
      <c r="A823" s="3"/>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4.4" x14ac:dyDescent="0.3">
      <c r="A824" s="3"/>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4.4" x14ac:dyDescent="0.3">
      <c r="A825" s="3"/>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4.4" x14ac:dyDescent="0.3">
      <c r="A826" s="3"/>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4.4" x14ac:dyDescent="0.3">
      <c r="A827" s="3"/>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4.4" x14ac:dyDescent="0.3">
      <c r="A828" s="3"/>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4.4" x14ac:dyDescent="0.3">
      <c r="A829" s="3"/>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4.4" x14ac:dyDescent="0.3">
      <c r="A830" s="3"/>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4.4" x14ac:dyDescent="0.3">
      <c r="A831" s="3"/>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4.4" x14ac:dyDescent="0.3">
      <c r="A832" s="3"/>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4.4" x14ac:dyDescent="0.3">
      <c r="A833" s="3"/>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4.4" x14ac:dyDescent="0.3">
      <c r="A834" s="3"/>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4.4" x14ac:dyDescent="0.3">
      <c r="A835" s="3"/>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4.4" x14ac:dyDescent="0.3">
      <c r="A836" s="3"/>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4.4" x14ac:dyDescent="0.3">
      <c r="A837" s="3"/>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4.4" x14ac:dyDescent="0.3">
      <c r="A838" s="3"/>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4.4" x14ac:dyDescent="0.3">
      <c r="A839" s="3"/>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4.4" x14ac:dyDescent="0.3">
      <c r="A840" s="3"/>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4.4" x14ac:dyDescent="0.3">
      <c r="A841" s="3"/>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4.4" x14ac:dyDescent="0.3">
      <c r="A842" s="3"/>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4.4" x14ac:dyDescent="0.3">
      <c r="A843" s="3"/>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4.4" x14ac:dyDescent="0.3">
      <c r="A844" s="3"/>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4.4" x14ac:dyDescent="0.3">
      <c r="A845" s="3"/>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4.4" x14ac:dyDescent="0.3">
      <c r="A846" s="3"/>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4.4" x14ac:dyDescent="0.3">
      <c r="A847" s="3"/>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4.4" x14ac:dyDescent="0.3">
      <c r="A848" s="3"/>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4.4" x14ac:dyDescent="0.3">
      <c r="A849" s="3"/>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4.4" x14ac:dyDescent="0.3">
      <c r="A850" s="3"/>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4.4" x14ac:dyDescent="0.3">
      <c r="A851" s="3"/>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4.4" x14ac:dyDescent="0.3">
      <c r="A852" s="3"/>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4.4" x14ac:dyDescent="0.3">
      <c r="A853" s="3"/>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4.4" x14ac:dyDescent="0.3">
      <c r="A854" s="3"/>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4.4" x14ac:dyDescent="0.3">
      <c r="A855" s="3"/>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4.4" x14ac:dyDescent="0.3">
      <c r="A856" s="3"/>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4.4" x14ac:dyDescent="0.3">
      <c r="A857" s="3"/>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4.4" x14ac:dyDescent="0.3">
      <c r="A858" s="3"/>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4.4" x14ac:dyDescent="0.3">
      <c r="A859" s="3"/>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4.4" x14ac:dyDescent="0.3">
      <c r="A860" s="3"/>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4.4" x14ac:dyDescent="0.3">
      <c r="A861" s="3"/>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4.4" x14ac:dyDescent="0.3">
      <c r="A862" s="3"/>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4.4" x14ac:dyDescent="0.3">
      <c r="A863" s="3"/>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4.4" x14ac:dyDescent="0.3">
      <c r="A864" s="3"/>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4.4" x14ac:dyDescent="0.3">
      <c r="A865" s="3"/>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4.4" x14ac:dyDescent="0.3">
      <c r="A866" s="3"/>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4.4" x14ac:dyDescent="0.3">
      <c r="A867" s="3"/>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4.4" x14ac:dyDescent="0.3">
      <c r="A868" s="3"/>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4.4" x14ac:dyDescent="0.3">
      <c r="A869" s="3"/>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4.4" x14ac:dyDescent="0.3">
      <c r="A870" s="3"/>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4.4" x14ac:dyDescent="0.3">
      <c r="A871" s="3"/>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4.4" x14ac:dyDescent="0.3">
      <c r="A872" s="3"/>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4.4" x14ac:dyDescent="0.3">
      <c r="A873" s="3"/>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4.4" x14ac:dyDescent="0.3">
      <c r="A874" s="3"/>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4.4" x14ac:dyDescent="0.3">
      <c r="A875" s="3"/>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4.4" x14ac:dyDescent="0.3">
      <c r="A876" s="3"/>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4.4" x14ac:dyDescent="0.3">
      <c r="A877" s="3"/>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4.4" x14ac:dyDescent="0.3">
      <c r="A878" s="3"/>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4.4" x14ac:dyDescent="0.3">
      <c r="A879" s="3"/>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4.4" x14ac:dyDescent="0.3">
      <c r="A880" s="3"/>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4.4" x14ac:dyDescent="0.3">
      <c r="A881" s="3"/>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4.4" x14ac:dyDescent="0.3">
      <c r="A882" s="3"/>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4.4" x14ac:dyDescent="0.3">
      <c r="A883" s="3"/>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4.4" x14ac:dyDescent="0.3">
      <c r="A884" s="3"/>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4.4" x14ac:dyDescent="0.3">
      <c r="A885" s="3"/>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4.4" x14ac:dyDescent="0.3">
      <c r="A886" s="3"/>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4.4" x14ac:dyDescent="0.3">
      <c r="A887" s="3"/>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4.4" x14ac:dyDescent="0.3">
      <c r="A888" s="3"/>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4.4" x14ac:dyDescent="0.3">
      <c r="A889" s="3"/>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4.4" x14ac:dyDescent="0.3">
      <c r="A890" s="3"/>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4.4" x14ac:dyDescent="0.3">
      <c r="A891" s="3"/>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4.4" x14ac:dyDescent="0.3">
      <c r="A892" s="3"/>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4.4" x14ac:dyDescent="0.3">
      <c r="A893" s="3"/>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4.4" x14ac:dyDescent="0.3">
      <c r="A894" s="3"/>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4.4" x14ac:dyDescent="0.3">
      <c r="A895" s="3"/>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4.4" x14ac:dyDescent="0.3">
      <c r="A896" s="3"/>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4.4" x14ac:dyDescent="0.3">
      <c r="A897" s="3"/>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4.4" x14ac:dyDescent="0.3">
      <c r="A898" s="3"/>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4.4" x14ac:dyDescent="0.3">
      <c r="A899" s="3"/>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4.4" x14ac:dyDescent="0.3">
      <c r="A900" s="3"/>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4.4" x14ac:dyDescent="0.3">
      <c r="A901" s="3"/>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4.4" x14ac:dyDescent="0.3">
      <c r="A902" s="3"/>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4.4" x14ac:dyDescent="0.3">
      <c r="A903" s="3"/>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4.4" x14ac:dyDescent="0.3">
      <c r="A904" s="3"/>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4.4" x14ac:dyDescent="0.3">
      <c r="A905" s="3"/>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4.4" x14ac:dyDescent="0.3">
      <c r="A906" s="3"/>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4.4" x14ac:dyDescent="0.3">
      <c r="A907" s="3"/>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4.4" x14ac:dyDescent="0.3">
      <c r="A908" s="3"/>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4.4" x14ac:dyDescent="0.3">
      <c r="A909" s="3"/>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4.4" x14ac:dyDescent="0.3">
      <c r="A910" s="3"/>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4.4" x14ac:dyDescent="0.3">
      <c r="A911" s="3"/>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4.4" x14ac:dyDescent="0.3">
      <c r="A912" s="3"/>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4.4" x14ac:dyDescent="0.3">
      <c r="A913" s="3"/>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4.4" x14ac:dyDescent="0.3">
      <c r="A914" s="3"/>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4.4" x14ac:dyDescent="0.3">
      <c r="A915" s="3"/>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4.4" x14ac:dyDescent="0.3">
      <c r="A916" s="3"/>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4.4" x14ac:dyDescent="0.3">
      <c r="A917" s="3"/>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4.4" x14ac:dyDescent="0.3">
      <c r="A918" s="3"/>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4.4" x14ac:dyDescent="0.3">
      <c r="A919" s="3"/>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4.4" x14ac:dyDescent="0.3">
      <c r="A920" s="3"/>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4.4" x14ac:dyDescent="0.3">
      <c r="A921" s="3"/>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4.4" x14ac:dyDescent="0.3">
      <c r="A922" s="3"/>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4.4" x14ac:dyDescent="0.3">
      <c r="A923" s="3"/>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4.4" x14ac:dyDescent="0.3">
      <c r="A924" s="3"/>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4.4" x14ac:dyDescent="0.3">
      <c r="A925" s="3"/>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4.4" x14ac:dyDescent="0.3">
      <c r="A926" s="3"/>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4.4" x14ac:dyDescent="0.3">
      <c r="A927" s="3"/>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4.4" x14ac:dyDescent="0.3">
      <c r="A928" s="3"/>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4.4" x14ac:dyDescent="0.3">
      <c r="A929" s="3"/>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4.4" x14ac:dyDescent="0.3">
      <c r="A930" s="3"/>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4.4" x14ac:dyDescent="0.3">
      <c r="A931" s="3"/>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4.4" x14ac:dyDescent="0.3">
      <c r="A932" s="3"/>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4.4" x14ac:dyDescent="0.3">
      <c r="A933" s="3"/>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4.4" x14ac:dyDescent="0.3">
      <c r="A934" s="3"/>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4.4" x14ac:dyDescent="0.3">
      <c r="A935" s="3"/>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4.4" x14ac:dyDescent="0.3">
      <c r="A936" s="3"/>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4.4" x14ac:dyDescent="0.3">
      <c r="A937" s="3"/>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4.4" x14ac:dyDescent="0.3">
      <c r="A938" s="3"/>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4.4" x14ac:dyDescent="0.3">
      <c r="A939" s="3"/>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4.4" x14ac:dyDescent="0.3">
      <c r="A940" s="3"/>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4.4" x14ac:dyDescent="0.3">
      <c r="A941" s="3"/>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4.4" x14ac:dyDescent="0.3">
      <c r="A942" s="3"/>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4.4" x14ac:dyDescent="0.3">
      <c r="A943" s="3"/>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4.4" x14ac:dyDescent="0.3">
      <c r="A944" s="3"/>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4.4" x14ac:dyDescent="0.3">
      <c r="A945" s="3"/>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4.4" x14ac:dyDescent="0.3">
      <c r="A946" s="3"/>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4.4" x14ac:dyDescent="0.3">
      <c r="A947" s="3"/>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4.4" x14ac:dyDescent="0.3">
      <c r="A948" s="3"/>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4.4" x14ac:dyDescent="0.3">
      <c r="A949" s="3"/>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4.4" x14ac:dyDescent="0.3">
      <c r="A950" s="3"/>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4.4" x14ac:dyDescent="0.3">
      <c r="A951" s="3"/>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4.4" x14ac:dyDescent="0.3">
      <c r="A952" s="3"/>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4.4" x14ac:dyDescent="0.3">
      <c r="A953" s="3"/>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4.4" x14ac:dyDescent="0.3">
      <c r="A954" s="3"/>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4.4" x14ac:dyDescent="0.3">
      <c r="A955" s="3"/>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4.4" x14ac:dyDescent="0.3">
      <c r="A956" s="3"/>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4.4" x14ac:dyDescent="0.3">
      <c r="A957" s="3"/>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4.4" x14ac:dyDescent="0.3">
      <c r="A958" s="3"/>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4.4" x14ac:dyDescent="0.3">
      <c r="A959" s="3"/>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4.4" x14ac:dyDescent="0.3">
      <c r="A960" s="3"/>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4.4" x14ac:dyDescent="0.3">
      <c r="A961" s="3"/>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4.4" x14ac:dyDescent="0.3">
      <c r="A962" s="3"/>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4.4" x14ac:dyDescent="0.3">
      <c r="A963" s="3"/>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4.4" x14ac:dyDescent="0.3">
      <c r="A964" s="3"/>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4.4" x14ac:dyDescent="0.3">
      <c r="A965" s="3"/>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4.4" x14ac:dyDescent="0.3">
      <c r="A966" s="3"/>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4.4" x14ac:dyDescent="0.3">
      <c r="A967" s="3"/>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4.4" x14ac:dyDescent="0.3">
      <c r="A968" s="3"/>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4.4" x14ac:dyDescent="0.3">
      <c r="A969" s="3"/>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4.4" x14ac:dyDescent="0.3">
      <c r="A970" s="3"/>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4.4" x14ac:dyDescent="0.3">
      <c r="A971" s="3"/>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4.4" x14ac:dyDescent="0.3">
      <c r="A972" s="3"/>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4.4" x14ac:dyDescent="0.3">
      <c r="A973" s="3"/>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4.4" x14ac:dyDescent="0.3">
      <c r="A974" s="3"/>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4.4" x14ac:dyDescent="0.3">
      <c r="A975" s="3"/>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4.4" x14ac:dyDescent="0.3">
      <c r="A976" s="3"/>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4.4" x14ac:dyDescent="0.3">
      <c r="A977" s="3"/>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4.4" x14ac:dyDescent="0.3">
      <c r="A978" s="3"/>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4.4" x14ac:dyDescent="0.3">
      <c r="A979" s="3"/>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4.4" x14ac:dyDescent="0.3">
      <c r="A980" s="3"/>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4.4" x14ac:dyDescent="0.3">
      <c r="A981" s="3"/>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4.4" x14ac:dyDescent="0.3">
      <c r="A982" s="3"/>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4.4" x14ac:dyDescent="0.3">
      <c r="A983" s="3"/>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4.4" x14ac:dyDescent="0.3">
      <c r="A984" s="3"/>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4.4" x14ac:dyDescent="0.3">
      <c r="A985" s="3"/>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4.4" x14ac:dyDescent="0.3">
      <c r="A986" s="3"/>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4.4" x14ac:dyDescent="0.3">
      <c r="A987" s="3"/>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4.4" x14ac:dyDescent="0.3">
      <c r="A988" s="3"/>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4.4" x14ac:dyDescent="0.3">
      <c r="A989" s="3"/>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4.4" x14ac:dyDescent="0.3">
      <c r="A990" s="3"/>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4.4" x14ac:dyDescent="0.3">
      <c r="A991" s="3"/>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4.4" x14ac:dyDescent="0.3">
      <c r="A992" s="3"/>
      <c r="B992" s="1"/>
      <c r="C992" s="1"/>
      <c r="D992" s="1"/>
      <c r="E992" s="1"/>
      <c r="F992" s="1"/>
      <c r="G992" s="1"/>
      <c r="H992" s="1"/>
      <c r="I992" s="1"/>
      <c r="J992" s="1"/>
      <c r="K992" s="1"/>
      <c r="L992" s="1"/>
      <c r="M992" s="1"/>
      <c r="N992" s="1"/>
      <c r="O992" s="1"/>
      <c r="P992" s="1"/>
      <c r="Q992" s="1"/>
      <c r="R992" s="1"/>
      <c r="S992" s="1"/>
      <c r="T992" s="1"/>
      <c r="U992" s="1"/>
      <c r="V992" s="1"/>
      <c r="W992" s="1"/>
      <c r="X992" s="1"/>
      <c r="Y992"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510"/>
  <sheetViews>
    <sheetView tabSelected="1" zoomScale="90" zoomScaleNormal="90" workbookViewId="0">
      <pane xSplit="1" ySplit="4" topLeftCell="B5" activePane="bottomRight" state="frozen"/>
      <selection pane="topRight" activeCell="B1" sqref="B1"/>
      <selection pane="bottomLeft" activeCell="A5" sqref="A5"/>
      <selection pane="bottomRight" activeCell="A2" sqref="A2:I2"/>
    </sheetView>
  </sheetViews>
  <sheetFormatPr defaultColWidth="9.109375" defaultRowHeight="13.8" x14ac:dyDescent="0.3"/>
  <cols>
    <col min="1" max="1" width="25.5546875" style="10" customWidth="1"/>
    <col min="2" max="2" width="15.6640625" style="18" customWidth="1"/>
    <col min="3" max="3" width="17.33203125" style="18" bestFit="1" customWidth="1"/>
    <col min="4" max="4" width="15.6640625" style="19" customWidth="1"/>
    <col min="5" max="5" width="16.33203125" style="19" bestFit="1" customWidth="1"/>
    <col min="6" max="9" width="15.6640625" style="19" customWidth="1"/>
    <col min="10" max="10" width="15.6640625" style="15" customWidth="1"/>
    <col min="11" max="11" width="17.33203125" style="15" bestFit="1" customWidth="1"/>
    <col min="12" max="12" width="15.6640625" style="15" customWidth="1"/>
    <col min="13" max="13" width="17.33203125" style="15" bestFit="1" customWidth="1"/>
    <col min="14" max="25" width="15.6640625" style="15" customWidth="1"/>
    <col min="26" max="26" width="11.44140625" style="15" bestFit="1" customWidth="1"/>
    <col min="27" max="27" width="17.33203125" style="15" bestFit="1" customWidth="1"/>
    <col min="28" max="28" width="11.44140625" style="15" bestFit="1" customWidth="1"/>
    <col min="29" max="29" width="17.33203125" style="15" bestFit="1" customWidth="1"/>
    <col min="30" max="30" width="11.44140625" style="15" bestFit="1" customWidth="1"/>
    <col min="31" max="31" width="17.33203125" style="15" bestFit="1" customWidth="1"/>
    <col min="32" max="32" width="9.109375" style="15"/>
    <col min="33" max="33" width="14" style="15" bestFit="1" customWidth="1"/>
    <col min="34" max="34" width="11.44140625" style="15" customWidth="1"/>
    <col min="35" max="35" width="17.33203125" style="15" customWidth="1"/>
    <col min="36" max="36" width="11.44140625" style="15" customWidth="1"/>
    <col min="37" max="37" width="16.33203125" style="15" bestFit="1" customWidth="1"/>
    <col min="38" max="38" width="11.44140625" style="15" customWidth="1"/>
    <col min="39" max="39" width="17.33203125" style="15" customWidth="1"/>
    <col min="40" max="40" width="9.109375" style="15"/>
    <col min="41" max="41" width="17.33203125" style="15" customWidth="1"/>
    <col min="42" max="42" width="14.5546875" style="15" bestFit="1" customWidth="1"/>
    <col min="43" max="43" width="17.33203125" style="15" customWidth="1"/>
    <col min="44" max="44" width="11.44140625" style="15" customWidth="1"/>
    <col min="45" max="45" width="16.33203125" style="15" bestFit="1" customWidth="1"/>
    <col min="46" max="46" width="12.88671875" style="15" bestFit="1" customWidth="1"/>
    <col min="47" max="47" width="17.33203125" style="15" customWidth="1"/>
    <col min="48" max="48" width="11.6640625" style="15" customWidth="1"/>
    <col min="49" max="49" width="17.33203125" style="15" customWidth="1"/>
    <col min="50" max="50" width="14.5546875" style="15" bestFit="1" customWidth="1"/>
    <col min="51" max="51" width="17.33203125" style="15" customWidth="1"/>
    <col min="52" max="52" width="11.44140625" style="15" customWidth="1"/>
    <col min="53" max="53" width="16.33203125" style="15" bestFit="1" customWidth="1"/>
    <col min="54" max="54" width="12.88671875" style="15" bestFit="1" customWidth="1"/>
    <col min="55" max="55" width="17.33203125" style="15" customWidth="1"/>
    <col min="56" max="56" width="11.6640625" style="15" customWidth="1"/>
    <col min="57" max="57" width="17.33203125" style="15" customWidth="1"/>
    <col min="58" max="58" width="14.5546875" style="15" bestFit="1" customWidth="1"/>
    <col min="59" max="59" width="17.33203125" style="15" customWidth="1"/>
    <col min="60" max="60" width="12.109375" style="15" customWidth="1"/>
    <col min="61" max="61" width="17.109375" style="15" customWidth="1"/>
    <col min="62" max="62" width="12.88671875" style="15" bestFit="1" customWidth="1"/>
    <col min="63" max="63" width="18" style="15" customWidth="1"/>
    <col min="64" max="64" width="11.6640625" style="15" customWidth="1"/>
    <col min="65" max="65" width="17.5546875" style="15" customWidth="1"/>
    <col min="66" max="85" width="9.109375" style="9"/>
    <col min="86" max="16384" width="9.109375" style="10"/>
  </cols>
  <sheetData>
    <row r="1" spans="1:65" s="9" customFormat="1" ht="31.5" customHeight="1" thickBot="1" x14ac:dyDescent="0.35">
      <c r="A1" s="69" t="s">
        <v>51</v>
      </c>
      <c r="B1" s="60"/>
      <c r="C1" s="60"/>
      <c r="D1" s="60"/>
      <c r="E1" s="60"/>
      <c r="F1" s="60"/>
      <c r="G1" s="60"/>
      <c r="H1" s="60"/>
      <c r="I1" s="60"/>
      <c r="J1" s="60"/>
      <c r="K1" s="60"/>
      <c r="L1" s="60"/>
      <c r="M1" s="60"/>
      <c r="N1" s="60"/>
      <c r="O1" s="60"/>
      <c r="P1" s="60"/>
      <c r="Q1" s="60"/>
      <c r="R1" s="60"/>
      <c r="S1" s="60"/>
      <c r="T1" s="60"/>
      <c r="U1" s="60"/>
      <c r="V1" s="60"/>
      <c r="W1" s="60"/>
      <c r="X1" s="60"/>
      <c r="Y1" s="60"/>
      <c r="Z1" s="34"/>
      <c r="AA1" s="34"/>
      <c r="AB1" s="34"/>
      <c r="AC1" s="34"/>
      <c r="AD1" s="34"/>
      <c r="AE1" s="34"/>
      <c r="AF1" s="34"/>
      <c r="AG1" s="34"/>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88"/>
    </row>
    <row r="2" spans="1:65" s="9" customFormat="1" ht="14.4" thickBot="1" x14ac:dyDescent="0.35">
      <c r="A2" s="66">
        <v>2016</v>
      </c>
      <c r="B2" s="77"/>
      <c r="C2" s="77"/>
      <c r="D2" s="77"/>
      <c r="E2" s="77"/>
      <c r="F2" s="77"/>
      <c r="G2" s="77"/>
      <c r="H2" s="77"/>
      <c r="I2" s="78"/>
      <c r="J2" s="66">
        <v>2017</v>
      </c>
      <c r="K2" s="67"/>
      <c r="L2" s="67"/>
      <c r="M2" s="67"/>
      <c r="N2" s="67"/>
      <c r="O2" s="67"/>
      <c r="P2" s="67"/>
      <c r="Q2" s="68"/>
      <c r="R2" s="66">
        <v>2018</v>
      </c>
      <c r="S2" s="67"/>
      <c r="T2" s="67"/>
      <c r="U2" s="67"/>
      <c r="V2" s="67"/>
      <c r="W2" s="67"/>
      <c r="X2" s="67"/>
      <c r="Y2" s="68"/>
      <c r="Z2" s="83">
        <v>2019</v>
      </c>
      <c r="AA2" s="84"/>
      <c r="AB2" s="84"/>
      <c r="AC2" s="84"/>
      <c r="AD2" s="84"/>
      <c r="AE2" s="84"/>
      <c r="AF2" s="84"/>
      <c r="AG2" s="87"/>
      <c r="AH2" s="66">
        <v>2020</v>
      </c>
      <c r="AI2" s="67"/>
      <c r="AJ2" s="67"/>
      <c r="AK2" s="67"/>
      <c r="AL2" s="67"/>
      <c r="AM2" s="67"/>
      <c r="AN2" s="67"/>
      <c r="AO2" s="68"/>
      <c r="AP2" s="66">
        <v>2021</v>
      </c>
      <c r="AQ2" s="67"/>
      <c r="AR2" s="67"/>
      <c r="AS2" s="67"/>
      <c r="AT2" s="67"/>
      <c r="AU2" s="67"/>
      <c r="AV2" s="67"/>
      <c r="AW2" s="68"/>
      <c r="AX2" s="66">
        <v>2022</v>
      </c>
      <c r="AY2" s="67"/>
      <c r="AZ2" s="67"/>
      <c r="BA2" s="67"/>
      <c r="BB2" s="67"/>
      <c r="BC2" s="67"/>
      <c r="BD2" s="67"/>
      <c r="BE2" s="68"/>
      <c r="BF2" s="66">
        <v>2023</v>
      </c>
      <c r="BG2" s="67"/>
      <c r="BH2" s="67"/>
      <c r="BI2" s="67"/>
      <c r="BJ2" s="67"/>
      <c r="BK2" s="67"/>
      <c r="BL2" s="67"/>
      <c r="BM2" s="68"/>
    </row>
    <row r="3" spans="1:65" ht="56.25" customHeight="1" thickBot="1" x14ac:dyDescent="0.35">
      <c r="A3" s="70" t="s">
        <v>52</v>
      </c>
      <c r="B3" s="71" t="s">
        <v>53</v>
      </c>
      <c r="C3" s="72"/>
      <c r="D3" s="73" t="s">
        <v>56</v>
      </c>
      <c r="E3" s="74"/>
      <c r="F3" s="72" t="s">
        <v>55</v>
      </c>
      <c r="G3" s="72"/>
      <c r="H3" s="75" t="s">
        <v>58</v>
      </c>
      <c r="I3" s="76"/>
      <c r="J3" s="61" t="s">
        <v>53</v>
      </c>
      <c r="K3" s="62"/>
      <c r="L3" s="63" t="s">
        <v>56</v>
      </c>
      <c r="M3" s="64"/>
      <c r="N3" s="62" t="s">
        <v>55</v>
      </c>
      <c r="O3" s="62"/>
      <c r="P3" s="65" t="s">
        <v>58</v>
      </c>
      <c r="Q3" s="79"/>
      <c r="R3" s="44" t="s">
        <v>53</v>
      </c>
      <c r="S3" s="45"/>
      <c r="T3" s="46" t="s">
        <v>56</v>
      </c>
      <c r="U3" s="47"/>
      <c r="V3" s="45" t="s">
        <v>55</v>
      </c>
      <c r="W3" s="45"/>
      <c r="X3" s="48" t="s">
        <v>58</v>
      </c>
      <c r="Y3" s="49"/>
      <c r="Z3" s="44" t="s">
        <v>53</v>
      </c>
      <c r="AA3" s="45"/>
      <c r="AB3" s="46" t="s">
        <v>56</v>
      </c>
      <c r="AC3" s="47"/>
      <c r="AD3" s="45" t="s">
        <v>55</v>
      </c>
      <c r="AE3" s="45"/>
      <c r="AF3" s="48" t="s">
        <v>58</v>
      </c>
      <c r="AG3" s="49"/>
      <c r="AH3" s="89" t="s">
        <v>53</v>
      </c>
      <c r="AI3" s="72"/>
      <c r="AJ3" s="73" t="s">
        <v>56</v>
      </c>
      <c r="AK3" s="74"/>
      <c r="AL3" s="72" t="s">
        <v>55</v>
      </c>
      <c r="AM3" s="72"/>
      <c r="AN3" s="75" t="s">
        <v>58</v>
      </c>
      <c r="AO3" s="90"/>
      <c r="AP3" s="44" t="s">
        <v>53</v>
      </c>
      <c r="AQ3" s="45"/>
      <c r="AR3" s="46" t="s">
        <v>56</v>
      </c>
      <c r="AS3" s="47"/>
      <c r="AT3" s="45" t="s">
        <v>55</v>
      </c>
      <c r="AU3" s="45"/>
      <c r="AV3" s="48" t="s">
        <v>58</v>
      </c>
      <c r="AW3" s="49"/>
      <c r="AX3" s="44" t="s">
        <v>53</v>
      </c>
      <c r="AY3" s="45"/>
      <c r="AZ3" s="46" t="s">
        <v>56</v>
      </c>
      <c r="BA3" s="47"/>
      <c r="BB3" s="45" t="s">
        <v>55</v>
      </c>
      <c r="BC3" s="45"/>
      <c r="BD3" s="48" t="s">
        <v>58</v>
      </c>
      <c r="BE3" s="49"/>
      <c r="BF3" s="44" t="s">
        <v>53</v>
      </c>
      <c r="BG3" s="45"/>
      <c r="BH3" s="46" t="s">
        <v>56</v>
      </c>
      <c r="BI3" s="47"/>
      <c r="BJ3" s="45" t="s">
        <v>55</v>
      </c>
      <c r="BK3" s="45"/>
      <c r="BL3" s="48" t="s">
        <v>58</v>
      </c>
      <c r="BM3" s="49"/>
    </row>
    <row r="4" spans="1:65" x14ac:dyDescent="0.3">
      <c r="A4" s="37"/>
      <c r="B4" s="50" t="s">
        <v>49</v>
      </c>
      <c r="C4" s="11" t="s">
        <v>50</v>
      </c>
      <c r="D4" s="21" t="s">
        <v>49</v>
      </c>
      <c r="E4" s="21" t="s">
        <v>50</v>
      </c>
      <c r="F4" s="11" t="s">
        <v>49</v>
      </c>
      <c r="G4" s="11" t="s">
        <v>50</v>
      </c>
      <c r="H4" s="21" t="s">
        <v>49</v>
      </c>
      <c r="I4" s="51" t="s">
        <v>50</v>
      </c>
      <c r="J4" s="57" t="s">
        <v>49</v>
      </c>
      <c r="K4" s="58" t="s">
        <v>50</v>
      </c>
      <c r="L4" s="59" t="s">
        <v>49</v>
      </c>
      <c r="M4" s="59" t="s">
        <v>50</v>
      </c>
      <c r="N4" s="58" t="s">
        <v>49</v>
      </c>
      <c r="O4" s="58" t="s">
        <v>50</v>
      </c>
      <c r="P4" s="59" t="s">
        <v>49</v>
      </c>
      <c r="Q4" s="80" t="s">
        <v>50</v>
      </c>
      <c r="R4" s="50" t="s">
        <v>49</v>
      </c>
      <c r="S4" s="11" t="s">
        <v>50</v>
      </c>
      <c r="T4" s="21" t="s">
        <v>49</v>
      </c>
      <c r="U4" s="21" t="s">
        <v>50</v>
      </c>
      <c r="V4" s="11" t="s">
        <v>49</v>
      </c>
      <c r="W4" s="11" t="s">
        <v>50</v>
      </c>
      <c r="X4" s="21" t="s">
        <v>49</v>
      </c>
      <c r="Y4" s="51" t="s">
        <v>50</v>
      </c>
      <c r="Z4" s="50" t="s">
        <v>49</v>
      </c>
      <c r="AA4" s="11" t="s">
        <v>50</v>
      </c>
      <c r="AB4" s="21" t="s">
        <v>49</v>
      </c>
      <c r="AC4" s="21" t="s">
        <v>50</v>
      </c>
      <c r="AD4" s="11" t="s">
        <v>49</v>
      </c>
      <c r="AE4" s="11" t="s">
        <v>50</v>
      </c>
      <c r="AF4" s="21" t="s">
        <v>49</v>
      </c>
      <c r="AG4" s="51" t="s">
        <v>50</v>
      </c>
      <c r="AH4" s="41" t="s">
        <v>49</v>
      </c>
      <c r="AI4" s="11" t="s">
        <v>50</v>
      </c>
      <c r="AJ4" s="12" t="s">
        <v>49</v>
      </c>
      <c r="AK4" s="12" t="s">
        <v>50</v>
      </c>
      <c r="AL4" s="11" t="s">
        <v>49</v>
      </c>
      <c r="AM4" s="11" t="s">
        <v>50</v>
      </c>
      <c r="AN4" s="12" t="s">
        <v>49</v>
      </c>
      <c r="AO4" s="85" t="s">
        <v>50</v>
      </c>
      <c r="AP4" s="50" t="s">
        <v>49</v>
      </c>
      <c r="AQ4" s="11" t="s">
        <v>50</v>
      </c>
      <c r="AR4" s="21" t="s">
        <v>49</v>
      </c>
      <c r="AS4" s="21" t="s">
        <v>50</v>
      </c>
      <c r="AT4" s="11" t="s">
        <v>49</v>
      </c>
      <c r="AU4" s="11" t="s">
        <v>50</v>
      </c>
      <c r="AV4" s="21" t="s">
        <v>49</v>
      </c>
      <c r="AW4" s="51" t="s">
        <v>50</v>
      </c>
      <c r="AX4" s="50" t="s">
        <v>49</v>
      </c>
      <c r="AY4" s="11" t="s">
        <v>50</v>
      </c>
      <c r="AZ4" s="21" t="s">
        <v>49</v>
      </c>
      <c r="BA4" s="21" t="s">
        <v>50</v>
      </c>
      <c r="BB4" s="11" t="s">
        <v>49</v>
      </c>
      <c r="BC4" s="11" t="s">
        <v>50</v>
      </c>
      <c r="BD4" s="21" t="s">
        <v>49</v>
      </c>
      <c r="BE4" s="51" t="s">
        <v>50</v>
      </c>
      <c r="BF4" s="50" t="s">
        <v>49</v>
      </c>
      <c r="BG4" s="11" t="s">
        <v>50</v>
      </c>
      <c r="BH4" s="21" t="s">
        <v>49</v>
      </c>
      <c r="BI4" s="21" t="s">
        <v>50</v>
      </c>
      <c r="BJ4" s="11" t="s">
        <v>49</v>
      </c>
      <c r="BK4" s="11" t="s">
        <v>50</v>
      </c>
      <c r="BL4" s="21" t="s">
        <v>49</v>
      </c>
      <c r="BM4" s="51" t="s">
        <v>50</v>
      </c>
    </row>
    <row r="5" spans="1:65" x14ac:dyDescent="0.3">
      <c r="A5" s="38" t="s">
        <v>2</v>
      </c>
      <c r="B5" s="52">
        <v>56924</v>
      </c>
      <c r="C5" s="7">
        <v>348022278.13</v>
      </c>
      <c r="D5" s="8">
        <v>33544</v>
      </c>
      <c r="E5" s="8">
        <v>270040853</v>
      </c>
      <c r="F5" s="7">
        <v>22970</v>
      </c>
      <c r="G5" s="7">
        <v>76537050.730000004</v>
      </c>
      <c r="H5" s="8">
        <v>410</v>
      </c>
      <c r="I5" s="53">
        <v>1444374.4</v>
      </c>
      <c r="J5" s="52">
        <v>66402</v>
      </c>
      <c r="K5" s="7">
        <v>412459295.36000001</v>
      </c>
      <c r="L5" s="8">
        <v>38002</v>
      </c>
      <c r="M5" s="8">
        <v>320414360</v>
      </c>
      <c r="N5" s="7">
        <v>27846</v>
      </c>
      <c r="O5" s="7">
        <v>90741046.359999999</v>
      </c>
      <c r="P5" s="8">
        <v>554</v>
      </c>
      <c r="Q5" s="81">
        <v>1303889</v>
      </c>
      <c r="R5" s="52">
        <v>79889</v>
      </c>
      <c r="S5" s="7">
        <v>487728759.5</v>
      </c>
      <c r="T5" s="8">
        <v>41326</v>
      </c>
      <c r="U5" s="8">
        <v>366120926</v>
      </c>
      <c r="V5" s="7">
        <v>37568</v>
      </c>
      <c r="W5" s="7">
        <v>119026421.5</v>
      </c>
      <c r="X5" s="8">
        <v>995</v>
      </c>
      <c r="Y5" s="53">
        <v>2581412</v>
      </c>
      <c r="Z5" s="52">
        <v>93382</v>
      </c>
      <c r="AA5" s="7">
        <v>533878894.06</v>
      </c>
      <c r="AB5" s="8">
        <v>41613</v>
      </c>
      <c r="AC5" s="8">
        <v>381785600</v>
      </c>
      <c r="AD5" s="7">
        <v>49912</v>
      </c>
      <c r="AE5" s="7">
        <v>148324721.06</v>
      </c>
      <c r="AF5" s="8">
        <v>1857</v>
      </c>
      <c r="AG5" s="53">
        <v>3768573</v>
      </c>
      <c r="AH5" s="42">
        <v>52380</v>
      </c>
      <c r="AI5" s="7">
        <v>347567734</v>
      </c>
      <c r="AJ5" s="8">
        <v>22755</v>
      </c>
      <c r="AK5" s="8">
        <v>270023456</v>
      </c>
      <c r="AL5" s="7">
        <v>26686</v>
      </c>
      <c r="AM5" s="7">
        <v>72400907</v>
      </c>
      <c r="AN5" s="8">
        <v>2939</v>
      </c>
      <c r="AO5" s="81">
        <v>5143371</v>
      </c>
      <c r="AP5" s="52">
        <f>AR5+AT5+AV5</f>
        <v>111393</v>
      </c>
      <c r="AQ5" s="7">
        <f>AS5+AU5+AW5</f>
        <v>609545551.95000005</v>
      </c>
      <c r="AR5" s="8">
        <v>37957</v>
      </c>
      <c r="AS5" s="8">
        <v>417302539.16000003</v>
      </c>
      <c r="AT5" s="7">
        <v>66739</v>
      </c>
      <c r="AU5" s="7">
        <v>181191253.19</v>
      </c>
      <c r="AV5" s="8">
        <v>6697</v>
      </c>
      <c r="AW5" s="53">
        <v>11051759.6</v>
      </c>
      <c r="AX5" s="52">
        <f>AZ5+BB5+BD5</f>
        <v>167377</v>
      </c>
      <c r="AY5" s="7">
        <f>BA5+BC5+BE5</f>
        <v>789163947</v>
      </c>
      <c r="AZ5" s="8">
        <v>37486</v>
      </c>
      <c r="BA5" s="8">
        <v>444089024</v>
      </c>
      <c r="BB5" s="7">
        <v>116928</v>
      </c>
      <c r="BC5" s="7">
        <v>322765444</v>
      </c>
      <c r="BD5" s="8">
        <v>12963</v>
      </c>
      <c r="BE5" s="53">
        <v>22309479</v>
      </c>
      <c r="BF5" s="52">
        <f>BH5+BJ5+BL5</f>
        <v>209423</v>
      </c>
      <c r="BG5" s="7">
        <f>BI5+BK5+BM5</f>
        <v>860648063.48000014</v>
      </c>
      <c r="BH5" s="8">
        <v>38091</v>
      </c>
      <c r="BI5" s="8">
        <v>437372708.49000001</v>
      </c>
      <c r="BJ5" s="7">
        <v>153745</v>
      </c>
      <c r="BK5" s="7">
        <v>392842288.67000002</v>
      </c>
      <c r="BL5" s="8">
        <v>17587</v>
      </c>
      <c r="BM5" s="53">
        <v>30433066.32</v>
      </c>
    </row>
    <row r="6" spans="1:65" x14ac:dyDescent="0.3">
      <c r="A6" s="38" t="s">
        <v>5</v>
      </c>
      <c r="B6" s="52">
        <v>39010</v>
      </c>
      <c r="C6" s="7">
        <v>221561954.09</v>
      </c>
      <c r="D6" s="8">
        <v>19036</v>
      </c>
      <c r="E6" s="8">
        <v>154987100</v>
      </c>
      <c r="F6" s="7">
        <v>19699</v>
      </c>
      <c r="G6" s="7">
        <v>65569280.590000004</v>
      </c>
      <c r="H6" s="8">
        <v>275</v>
      </c>
      <c r="I6" s="53">
        <v>1005573.5</v>
      </c>
      <c r="J6" s="52">
        <v>47087</v>
      </c>
      <c r="K6" s="7">
        <v>248869114.21000001</v>
      </c>
      <c r="L6" s="8">
        <v>20736</v>
      </c>
      <c r="M6" s="8">
        <v>164384400</v>
      </c>
      <c r="N6" s="7">
        <v>25995</v>
      </c>
      <c r="O6" s="7">
        <v>83333123.209999993</v>
      </c>
      <c r="P6" s="8">
        <v>356</v>
      </c>
      <c r="Q6" s="81">
        <v>1151591</v>
      </c>
      <c r="R6" s="52">
        <v>55752</v>
      </c>
      <c r="S6" s="7">
        <v>284932601.60000002</v>
      </c>
      <c r="T6" s="8">
        <v>23056</v>
      </c>
      <c r="U6" s="8">
        <v>184759209</v>
      </c>
      <c r="V6" s="7">
        <v>32098</v>
      </c>
      <c r="W6" s="7">
        <v>98536057.599999994</v>
      </c>
      <c r="X6" s="8">
        <v>598</v>
      </c>
      <c r="Y6" s="53">
        <v>1637335</v>
      </c>
      <c r="Z6" s="52">
        <v>59996</v>
      </c>
      <c r="AA6" s="7">
        <v>289237114.91000003</v>
      </c>
      <c r="AB6" s="8">
        <v>21167</v>
      </c>
      <c r="AC6" s="8">
        <v>176102200</v>
      </c>
      <c r="AD6" s="7">
        <v>37964</v>
      </c>
      <c r="AE6" s="7">
        <v>111215536.73</v>
      </c>
      <c r="AF6" s="8">
        <v>865</v>
      </c>
      <c r="AG6" s="53">
        <v>1919378.18</v>
      </c>
      <c r="AH6" s="42">
        <v>28841</v>
      </c>
      <c r="AI6" s="7">
        <v>159461656</v>
      </c>
      <c r="AJ6" s="8">
        <v>9177</v>
      </c>
      <c r="AK6" s="8">
        <v>101565005</v>
      </c>
      <c r="AL6" s="7">
        <v>17987</v>
      </c>
      <c r="AM6" s="7">
        <v>52904034</v>
      </c>
      <c r="AN6" s="8">
        <v>1677</v>
      </c>
      <c r="AO6" s="81">
        <v>4992617</v>
      </c>
      <c r="AP6" s="52">
        <f t="shared" ref="AP6:AP52" si="0">AR6+AT6+AV6</f>
        <v>69001</v>
      </c>
      <c r="AQ6" s="7">
        <f t="shared" ref="AQ6:AQ52" si="1">AS6+AU6+AW6</f>
        <v>362504347.38999999</v>
      </c>
      <c r="AR6" s="8">
        <v>19896</v>
      </c>
      <c r="AS6" s="8">
        <v>226347998.68000001</v>
      </c>
      <c r="AT6" s="7">
        <v>46219</v>
      </c>
      <c r="AU6" s="7">
        <v>129465842.70999999</v>
      </c>
      <c r="AV6" s="8">
        <v>2886</v>
      </c>
      <c r="AW6" s="53">
        <v>6690506</v>
      </c>
      <c r="AX6" s="52">
        <f t="shared" ref="AX6:AX52" si="2">AZ6+BB6+BD6</f>
        <v>109819</v>
      </c>
      <c r="AY6" s="7">
        <f t="shared" ref="AY6:AY52" si="3">BA6+BC6+BE6</f>
        <v>491825498</v>
      </c>
      <c r="AZ6" s="8">
        <v>23209</v>
      </c>
      <c r="BA6" s="8">
        <v>261496181</v>
      </c>
      <c r="BB6" s="7">
        <v>82348</v>
      </c>
      <c r="BC6" s="7">
        <v>220983276</v>
      </c>
      <c r="BD6" s="8">
        <v>4262</v>
      </c>
      <c r="BE6" s="53">
        <v>9346041</v>
      </c>
      <c r="BF6" s="52">
        <f t="shared" ref="BF6:BF52" si="4">BH6+BJ6+BL6</f>
        <v>167044</v>
      </c>
      <c r="BG6" s="7">
        <f t="shared" ref="BG6:BG52" si="5">BI6+BK6+BM6</f>
        <v>580638282.57999992</v>
      </c>
      <c r="BH6" s="8">
        <v>27397</v>
      </c>
      <c r="BI6" s="8">
        <v>295046758.58999997</v>
      </c>
      <c r="BJ6" s="7">
        <v>133255</v>
      </c>
      <c r="BK6" s="7">
        <v>274114938.99000001</v>
      </c>
      <c r="BL6" s="8">
        <v>6392</v>
      </c>
      <c r="BM6" s="53">
        <v>11476585</v>
      </c>
    </row>
    <row r="7" spans="1:65" x14ac:dyDescent="0.3">
      <c r="A7" s="38" t="s">
        <v>6</v>
      </c>
      <c r="B7" s="52">
        <v>168039</v>
      </c>
      <c r="C7" s="7">
        <v>750221796.61000001</v>
      </c>
      <c r="D7" s="8">
        <v>36977</v>
      </c>
      <c r="E7" s="8">
        <v>464277327</v>
      </c>
      <c r="F7" s="7">
        <v>128832</v>
      </c>
      <c r="G7" s="7">
        <v>281023176.61000001</v>
      </c>
      <c r="H7" s="8">
        <v>2230</v>
      </c>
      <c r="I7" s="53">
        <v>4921293</v>
      </c>
      <c r="J7" s="52">
        <v>225824</v>
      </c>
      <c r="K7" s="7">
        <v>1085188944.98</v>
      </c>
      <c r="L7" s="8">
        <v>48478</v>
      </c>
      <c r="M7" s="8">
        <v>637819356</v>
      </c>
      <c r="N7" s="7">
        <v>174365</v>
      </c>
      <c r="O7" s="7">
        <v>440611948.98000002</v>
      </c>
      <c r="P7" s="8">
        <v>2981</v>
      </c>
      <c r="Q7" s="81">
        <v>6757640</v>
      </c>
      <c r="R7" s="52">
        <v>311298</v>
      </c>
      <c r="S7" s="7">
        <v>1392817862.0699999</v>
      </c>
      <c r="T7" s="8">
        <v>59576</v>
      </c>
      <c r="U7" s="8">
        <v>808145275</v>
      </c>
      <c r="V7" s="7">
        <v>247707</v>
      </c>
      <c r="W7" s="7">
        <v>575051390.07000005</v>
      </c>
      <c r="X7" s="8">
        <v>4015</v>
      </c>
      <c r="Y7" s="53">
        <v>9621197</v>
      </c>
      <c r="Z7" s="52">
        <v>412482</v>
      </c>
      <c r="AA7" s="7">
        <v>1589449858.6600001</v>
      </c>
      <c r="AB7" s="8">
        <v>64123</v>
      </c>
      <c r="AC7" s="8">
        <v>883545551</v>
      </c>
      <c r="AD7" s="7">
        <v>342249</v>
      </c>
      <c r="AE7" s="7">
        <v>690336532.05999994</v>
      </c>
      <c r="AF7" s="8">
        <v>6110</v>
      </c>
      <c r="AG7" s="53">
        <v>15567775.6</v>
      </c>
      <c r="AH7" s="42">
        <v>416199</v>
      </c>
      <c r="AI7" s="7">
        <v>2058678243</v>
      </c>
      <c r="AJ7" s="8">
        <v>71301</v>
      </c>
      <c r="AK7" s="8">
        <v>1384441456</v>
      </c>
      <c r="AL7" s="7">
        <v>335337</v>
      </c>
      <c r="AM7" s="7">
        <v>650127481</v>
      </c>
      <c r="AN7" s="8">
        <v>9561</v>
      </c>
      <c r="AO7" s="81">
        <v>24109306</v>
      </c>
      <c r="AP7" s="52">
        <f t="shared" si="0"/>
        <v>524704</v>
      </c>
      <c r="AQ7" s="7">
        <f t="shared" si="1"/>
        <v>2483535188.02</v>
      </c>
      <c r="AR7" s="8">
        <v>82144</v>
      </c>
      <c r="AS7" s="8">
        <v>1663736525.6400001</v>
      </c>
      <c r="AT7" s="7">
        <v>429370</v>
      </c>
      <c r="AU7" s="7">
        <v>786914399.67999995</v>
      </c>
      <c r="AV7" s="8">
        <v>13190</v>
      </c>
      <c r="AW7" s="53">
        <v>32884262.699999999</v>
      </c>
      <c r="AX7" s="52">
        <f t="shared" si="2"/>
        <v>627577</v>
      </c>
      <c r="AY7" s="7">
        <f t="shared" si="3"/>
        <v>2881789916</v>
      </c>
      <c r="AZ7" s="8">
        <v>81235</v>
      </c>
      <c r="BA7" s="8">
        <v>1708671202</v>
      </c>
      <c r="BB7" s="7">
        <v>530561</v>
      </c>
      <c r="BC7" s="7">
        <v>1130972500</v>
      </c>
      <c r="BD7" s="8">
        <v>15781</v>
      </c>
      <c r="BE7" s="53">
        <v>42146214</v>
      </c>
      <c r="BF7" s="52">
        <f t="shared" si="4"/>
        <v>723420</v>
      </c>
      <c r="BG7" s="7">
        <f t="shared" si="5"/>
        <v>3020446108.2600002</v>
      </c>
      <c r="BH7" s="8">
        <v>81482</v>
      </c>
      <c r="BI7" s="8">
        <v>1724192780.74</v>
      </c>
      <c r="BJ7" s="7">
        <v>623075</v>
      </c>
      <c r="BK7" s="7">
        <v>1246531255.52</v>
      </c>
      <c r="BL7" s="8">
        <v>18863</v>
      </c>
      <c r="BM7" s="53">
        <v>49722072</v>
      </c>
    </row>
    <row r="8" spans="1:65" x14ac:dyDescent="0.3">
      <c r="A8" s="38" t="s">
        <v>20</v>
      </c>
      <c r="B8" s="52">
        <v>54196</v>
      </c>
      <c r="C8" s="7">
        <v>186630639.72999999</v>
      </c>
      <c r="D8" s="8">
        <v>14675</v>
      </c>
      <c r="E8" s="8">
        <v>104949565</v>
      </c>
      <c r="F8" s="7">
        <v>39214</v>
      </c>
      <c r="G8" s="7">
        <v>80885887.730000004</v>
      </c>
      <c r="H8" s="8">
        <v>307</v>
      </c>
      <c r="I8" s="53">
        <v>795187</v>
      </c>
      <c r="J8" s="52">
        <v>57963</v>
      </c>
      <c r="K8" s="7">
        <v>207373430.30000001</v>
      </c>
      <c r="L8" s="8">
        <v>14917</v>
      </c>
      <c r="M8" s="8">
        <v>115257500</v>
      </c>
      <c r="N8" s="7">
        <v>42727</v>
      </c>
      <c r="O8" s="7">
        <v>91081345.299999997</v>
      </c>
      <c r="P8" s="8">
        <v>319</v>
      </c>
      <c r="Q8" s="81">
        <v>1034585</v>
      </c>
      <c r="R8" s="52">
        <v>75724</v>
      </c>
      <c r="S8" s="7">
        <v>257516198.22999999</v>
      </c>
      <c r="T8" s="8">
        <v>16939</v>
      </c>
      <c r="U8" s="8">
        <v>135845700</v>
      </c>
      <c r="V8" s="7">
        <v>58297</v>
      </c>
      <c r="W8" s="7">
        <v>120209021.23</v>
      </c>
      <c r="X8" s="8">
        <v>488</v>
      </c>
      <c r="Y8" s="53">
        <v>1461477</v>
      </c>
      <c r="Z8" s="52">
        <v>115253</v>
      </c>
      <c r="AA8" s="7">
        <v>392976210.75999999</v>
      </c>
      <c r="AB8" s="8">
        <v>24657</v>
      </c>
      <c r="AC8" s="8">
        <v>215225512</v>
      </c>
      <c r="AD8" s="7">
        <v>89526</v>
      </c>
      <c r="AE8" s="7">
        <v>174889833.77000001</v>
      </c>
      <c r="AF8" s="8">
        <v>1070</v>
      </c>
      <c r="AG8" s="53">
        <v>2860864.99</v>
      </c>
      <c r="AH8" s="42">
        <v>94658</v>
      </c>
      <c r="AI8" s="7">
        <v>343987170</v>
      </c>
      <c r="AJ8" s="8">
        <v>20371</v>
      </c>
      <c r="AK8" s="8">
        <v>216610031</v>
      </c>
      <c r="AL8" s="7">
        <v>72202</v>
      </c>
      <c r="AM8" s="7">
        <v>122420346</v>
      </c>
      <c r="AN8" s="8">
        <v>2085</v>
      </c>
      <c r="AO8" s="81">
        <v>4956793</v>
      </c>
      <c r="AP8" s="52">
        <f t="shared" si="0"/>
        <v>149323</v>
      </c>
      <c r="AQ8" s="7">
        <f t="shared" si="1"/>
        <v>477001413.91000003</v>
      </c>
      <c r="AR8" s="8">
        <v>21863</v>
      </c>
      <c r="AS8" s="8">
        <v>261803464.71000001</v>
      </c>
      <c r="AT8" s="7">
        <v>123822</v>
      </c>
      <c r="AU8" s="7">
        <v>205728904</v>
      </c>
      <c r="AV8" s="8">
        <v>3638</v>
      </c>
      <c r="AW8" s="53">
        <v>9469045.1999999993</v>
      </c>
      <c r="AX8" s="52">
        <f t="shared" si="2"/>
        <v>256984</v>
      </c>
      <c r="AY8" s="7">
        <f t="shared" si="3"/>
        <v>676479887</v>
      </c>
      <c r="AZ8" s="8">
        <v>24740</v>
      </c>
      <c r="BA8" s="8">
        <v>302296443</v>
      </c>
      <c r="BB8" s="7">
        <v>225295</v>
      </c>
      <c r="BC8" s="7">
        <v>356875192</v>
      </c>
      <c r="BD8" s="8">
        <v>6949</v>
      </c>
      <c r="BE8" s="53">
        <v>17308252</v>
      </c>
      <c r="BF8" s="52">
        <f t="shared" si="4"/>
        <v>431936</v>
      </c>
      <c r="BG8" s="7">
        <f t="shared" si="5"/>
        <v>1067738738.45</v>
      </c>
      <c r="BH8" s="8">
        <v>35701</v>
      </c>
      <c r="BI8" s="8">
        <v>456657138.42000002</v>
      </c>
      <c r="BJ8" s="7">
        <v>382612</v>
      </c>
      <c r="BK8" s="7">
        <v>580023065.59000003</v>
      </c>
      <c r="BL8" s="8">
        <v>13623</v>
      </c>
      <c r="BM8" s="53">
        <v>31058534.440000001</v>
      </c>
    </row>
    <row r="9" spans="1:65" x14ac:dyDescent="0.3">
      <c r="A9" s="38" t="s">
        <v>10</v>
      </c>
      <c r="B9" s="52">
        <v>3210</v>
      </c>
      <c r="C9" s="7">
        <v>31467951.32</v>
      </c>
      <c r="D9" s="8">
        <v>683</v>
      </c>
      <c r="E9" s="8">
        <v>11431003</v>
      </c>
      <c r="F9" s="7">
        <v>2491</v>
      </c>
      <c r="G9" s="7">
        <v>19947819.32</v>
      </c>
      <c r="H9" s="8">
        <v>36</v>
      </c>
      <c r="I9" s="53">
        <v>89129</v>
      </c>
      <c r="J9" s="52">
        <v>3213</v>
      </c>
      <c r="K9" s="7">
        <v>26652268</v>
      </c>
      <c r="L9" s="8">
        <v>661</v>
      </c>
      <c r="M9" s="8">
        <v>11320500</v>
      </c>
      <c r="N9" s="7">
        <v>2534</v>
      </c>
      <c r="O9" s="7">
        <v>15287665</v>
      </c>
      <c r="P9" s="8">
        <v>18</v>
      </c>
      <c r="Q9" s="81">
        <v>44103</v>
      </c>
      <c r="R9" s="52">
        <v>4270</v>
      </c>
      <c r="S9" s="7">
        <v>26163448</v>
      </c>
      <c r="T9" s="8">
        <v>573</v>
      </c>
      <c r="U9" s="8">
        <v>8726400</v>
      </c>
      <c r="V9" s="7">
        <v>3664</v>
      </c>
      <c r="W9" s="7">
        <v>17281065</v>
      </c>
      <c r="X9" s="8">
        <v>33</v>
      </c>
      <c r="Y9" s="53">
        <v>155983</v>
      </c>
      <c r="Z9" s="52">
        <v>5687</v>
      </c>
      <c r="AA9" s="7">
        <v>25168138.300000001</v>
      </c>
      <c r="AB9" s="8">
        <v>623</v>
      </c>
      <c r="AC9" s="8">
        <v>5941600</v>
      </c>
      <c r="AD9" s="7">
        <v>4962</v>
      </c>
      <c r="AE9" s="7">
        <v>19045291.300000001</v>
      </c>
      <c r="AF9" s="8">
        <v>102</v>
      </c>
      <c r="AG9" s="53">
        <v>181247</v>
      </c>
      <c r="AH9" s="42">
        <v>4012</v>
      </c>
      <c r="AI9" s="7">
        <v>16288950</v>
      </c>
      <c r="AJ9" s="8">
        <v>596</v>
      </c>
      <c r="AK9" s="8">
        <v>6433900</v>
      </c>
      <c r="AL9" s="7">
        <v>3126</v>
      </c>
      <c r="AM9" s="7">
        <v>9299574</v>
      </c>
      <c r="AN9" s="8">
        <v>290</v>
      </c>
      <c r="AO9" s="81">
        <v>555476</v>
      </c>
      <c r="AP9" s="52">
        <f t="shared" si="0"/>
        <v>8087</v>
      </c>
      <c r="AQ9" s="7">
        <f t="shared" si="1"/>
        <v>33105843.340000004</v>
      </c>
      <c r="AR9" s="8">
        <v>1373</v>
      </c>
      <c r="AS9" s="8">
        <v>18173176.07</v>
      </c>
      <c r="AT9" s="7">
        <v>5985</v>
      </c>
      <c r="AU9" s="7">
        <v>13817862.67</v>
      </c>
      <c r="AV9" s="8">
        <v>729</v>
      </c>
      <c r="AW9" s="53">
        <v>1114804.6000000001</v>
      </c>
      <c r="AX9" s="52">
        <f t="shared" si="2"/>
        <v>12546</v>
      </c>
      <c r="AY9" s="7">
        <f t="shared" si="3"/>
        <v>38601066</v>
      </c>
      <c r="AZ9" s="8">
        <v>1271</v>
      </c>
      <c r="BA9" s="8">
        <v>16052647</v>
      </c>
      <c r="BB9" s="7">
        <v>10681</v>
      </c>
      <c r="BC9" s="7">
        <v>21434753</v>
      </c>
      <c r="BD9" s="8">
        <v>594</v>
      </c>
      <c r="BE9" s="53">
        <v>1113666</v>
      </c>
      <c r="BF9" s="52">
        <f t="shared" si="4"/>
        <v>17439</v>
      </c>
      <c r="BG9" s="7">
        <f t="shared" si="5"/>
        <v>42615357.640000001</v>
      </c>
      <c r="BH9" s="8">
        <v>2865</v>
      </c>
      <c r="BI9" s="8">
        <v>17871965.550000001</v>
      </c>
      <c r="BJ9" s="7">
        <v>13954</v>
      </c>
      <c r="BK9" s="7">
        <v>23302190.09</v>
      </c>
      <c r="BL9" s="8">
        <v>620</v>
      </c>
      <c r="BM9" s="53">
        <v>1441202</v>
      </c>
    </row>
    <row r="10" spans="1:65" x14ac:dyDescent="0.3">
      <c r="A10" s="38" t="s">
        <v>11</v>
      </c>
      <c r="B10" s="52">
        <v>36950</v>
      </c>
      <c r="C10" s="7">
        <v>121217496.69</v>
      </c>
      <c r="D10" s="8">
        <v>7439</v>
      </c>
      <c r="E10" s="8">
        <v>70764600</v>
      </c>
      <c r="F10" s="7">
        <v>29286</v>
      </c>
      <c r="G10" s="7">
        <v>49779246.689999998</v>
      </c>
      <c r="H10" s="8">
        <v>225</v>
      </c>
      <c r="I10" s="53">
        <v>673650</v>
      </c>
      <c r="J10" s="52">
        <v>46955</v>
      </c>
      <c r="K10" s="7">
        <v>150492091.22</v>
      </c>
      <c r="L10" s="8">
        <v>8920</v>
      </c>
      <c r="M10" s="8">
        <v>80052800</v>
      </c>
      <c r="N10" s="7">
        <v>37616</v>
      </c>
      <c r="O10" s="7">
        <v>69526478.219999999</v>
      </c>
      <c r="P10" s="8">
        <v>419</v>
      </c>
      <c r="Q10" s="81">
        <v>912813</v>
      </c>
      <c r="R10" s="52">
        <v>58234</v>
      </c>
      <c r="S10" s="7">
        <v>169887720.75999999</v>
      </c>
      <c r="T10" s="8">
        <v>8605</v>
      </c>
      <c r="U10" s="8">
        <v>78757400</v>
      </c>
      <c r="V10" s="7">
        <v>48935</v>
      </c>
      <c r="W10" s="7">
        <v>89788636.760000005</v>
      </c>
      <c r="X10" s="8">
        <v>694</v>
      </c>
      <c r="Y10" s="53">
        <v>1341684</v>
      </c>
      <c r="Z10" s="52">
        <v>75772</v>
      </c>
      <c r="AA10" s="7">
        <v>202301996.61000001</v>
      </c>
      <c r="AB10" s="8">
        <v>9529</v>
      </c>
      <c r="AC10" s="8">
        <v>96727260</v>
      </c>
      <c r="AD10" s="7">
        <v>65071</v>
      </c>
      <c r="AE10" s="7">
        <v>103415854.61</v>
      </c>
      <c r="AF10" s="8">
        <v>1172</v>
      </c>
      <c r="AG10" s="53">
        <v>2158882</v>
      </c>
      <c r="AH10" s="42">
        <v>40231</v>
      </c>
      <c r="AI10" s="7">
        <v>139956564</v>
      </c>
      <c r="AJ10" s="8">
        <v>6058</v>
      </c>
      <c r="AK10" s="8">
        <v>82216206</v>
      </c>
      <c r="AL10" s="7">
        <v>32395</v>
      </c>
      <c r="AM10" s="7">
        <v>54357697</v>
      </c>
      <c r="AN10" s="8">
        <v>1778</v>
      </c>
      <c r="AO10" s="81">
        <v>3382661</v>
      </c>
      <c r="AP10" s="52">
        <f t="shared" si="0"/>
        <v>95282</v>
      </c>
      <c r="AQ10" s="7">
        <f t="shared" si="1"/>
        <v>239466008.78</v>
      </c>
      <c r="AR10" s="8">
        <v>11060</v>
      </c>
      <c r="AS10" s="8">
        <v>112634707.38</v>
      </c>
      <c r="AT10" s="7">
        <v>80709</v>
      </c>
      <c r="AU10" s="7">
        <v>120717267.40000001</v>
      </c>
      <c r="AV10" s="8">
        <v>3513</v>
      </c>
      <c r="AW10" s="53">
        <v>6114034</v>
      </c>
      <c r="AX10" s="52">
        <f t="shared" si="2"/>
        <v>132898</v>
      </c>
      <c r="AY10" s="7">
        <f t="shared" si="3"/>
        <v>342455189</v>
      </c>
      <c r="AZ10" s="8">
        <v>12712</v>
      </c>
      <c r="BA10" s="8">
        <v>134990294</v>
      </c>
      <c r="BB10" s="7">
        <v>115380</v>
      </c>
      <c r="BC10" s="7">
        <v>198318176</v>
      </c>
      <c r="BD10" s="8">
        <v>4806</v>
      </c>
      <c r="BE10" s="53">
        <v>9146719</v>
      </c>
      <c r="BF10" s="52">
        <f t="shared" si="4"/>
        <v>192216</v>
      </c>
      <c r="BG10" s="7">
        <f t="shared" si="5"/>
        <v>502689745.58000004</v>
      </c>
      <c r="BH10" s="8">
        <v>19365</v>
      </c>
      <c r="BI10" s="8">
        <v>250691878.99000001</v>
      </c>
      <c r="BJ10" s="7">
        <v>165588</v>
      </c>
      <c r="BK10" s="7">
        <v>237793448.59</v>
      </c>
      <c r="BL10" s="8">
        <v>7263</v>
      </c>
      <c r="BM10" s="53">
        <v>14204418</v>
      </c>
    </row>
    <row r="11" spans="1:65" ht="15" customHeight="1" x14ac:dyDescent="0.3">
      <c r="A11" s="38" t="s">
        <v>13</v>
      </c>
      <c r="B11" s="52">
        <v>35080</v>
      </c>
      <c r="C11" s="7">
        <v>215447521.02000001</v>
      </c>
      <c r="D11" s="8">
        <v>14089</v>
      </c>
      <c r="E11" s="8">
        <v>148782167</v>
      </c>
      <c r="F11" s="7">
        <v>20505</v>
      </c>
      <c r="G11" s="7">
        <v>64959027.020000003</v>
      </c>
      <c r="H11" s="8">
        <v>486</v>
      </c>
      <c r="I11" s="53">
        <v>1706327</v>
      </c>
      <c r="J11" s="52">
        <v>44381</v>
      </c>
      <c r="K11" s="7">
        <v>244045888</v>
      </c>
      <c r="L11" s="8">
        <v>15544</v>
      </c>
      <c r="M11" s="8">
        <v>162509988</v>
      </c>
      <c r="N11" s="7">
        <v>28162</v>
      </c>
      <c r="O11" s="7">
        <v>79979418</v>
      </c>
      <c r="P11" s="8">
        <v>675</v>
      </c>
      <c r="Q11" s="81">
        <v>1556482</v>
      </c>
      <c r="R11" s="52">
        <v>51717</v>
      </c>
      <c r="S11" s="7">
        <v>256916172.69999999</v>
      </c>
      <c r="T11" s="8">
        <v>15025</v>
      </c>
      <c r="U11" s="8">
        <v>162861100</v>
      </c>
      <c r="V11" s="7">
        <v>35553</v>
      </c>
      <c r="W11" s="7">
        <v>90717290.700000003</v>
      </c>
      <c r="X11" s="8">
        <v>1139</v>
      </c>
      <c r="Y11" s="53">
        <v>3337782</v>
      </c>
      <c r="Z11" s="52">
        <v>58759</v>
      </c>
      <c r="AA11" s="7">
        <v>269873389.01999998</v>
      </c>
      <c r="AB11" s="8">
        <v>14559</v>
      </c>
      <c r="AC11" s="8">
        <v>158353600</v>
      </c>
      <c r="AD11" s="7">
        <v>42375</v>
      </c>
      <c r="AE11" s="7">
        <v>107676132.02</v>
      </c>
      <c r="AF11" s="8">
        <v>1825</v>
      </c>
      <c r="AG11" s="53">
        <v>3843657</v>
      </c>
      <c r="AH11" s="42">
        <v>29226</v>
      </c>
      <c r="AI11" s="7">
        <v>131231996</v>
      </c>
      <c r="AJ11" s="8">
        <v>6402</v>
      </c>
      <c r="AK11" s="8">
        <v>82311461</v>
      </c>
      <c r="AL11" s="7">
        <v>20165</v>
      </c>
      <c r="AM11" s="7">
        <v>43496733</v>
      </c>
      <c r="AN11" s="8">
        <v>2659</v>
      </c>
      <c r="AO11" s="81">
        <v>5423802</v>
      </c>
      <c r="AP11" s="52">
        <f t="shared" si="0"/>
        <v>67022</v>
      </c>
      <c r="AQ11" s="7">
        <f t="shared" si="1"/>
        <v>326764600.98000002</v>
      </c>
      <c r="AR11" s="8">
        <v>14442</v>
      </c>
      <c r="AS11" s="8">
        <v>195806490.84999999</v>
      </c>
      <c r="AT11" s="7">
        <v>48136</v>
      </c>
      <c r="AU11" s="7">
        <v>121779269.13</v>
      </c>
      <c r="AV11" s="8">
        <v>4444</v>
      </c>
      <c r="AW11" s="53">
        <v>9178841</v>
      </c>
      <c r="AX11" s="52">
        <f t="shared" si="2"/>
        <v>104022</v>
      </c>
      <c r="AY11" s="7">
        <f t="shared" si="3"/>
        <v>437328940</v>
      </c>
      <c r="AZ11" s="8">
        <v>17157</v>
      </c>
      <c r="BA11" s="8">
        <v>222546735</v>
      </c>
      <c r="BB11" s="7">
        <v>81532</v>
      </c>
      <c r="BC11" s="7">
        <v>200985105</v>
      </c>
      <c r="BD11" s="8">
        <v>5333</v>
      </c>
      <c r="BE11" s="53">
        <v>13797100</v>
      </c>
      <c r="BF11" s="52">
        <f t="shared" si="4"/>
        <v>149965</v>
      </c>
      <c r="BG11" s="7">
        <f t="shared" si="5"/>
        <v>570378719.66999996</v>
      </c>
      <c r="BH11" s="8">
        <v>21612</v>
      </c>
      <c r="BI11" s="8">
        <v>266520062.97999999</v>
      </c>
      <c r="BJ11" s="7">
        <v>121267</v>
      </c>
      <c r="BK11" s="7">
        <v>287143451.69</v>
      </c>
      <c r="BL11" s="8">
        <v>7086</v>
      </c>
      <c r="BM11" s="53">
        <v>16715205</v>
      </c>
    </row>
    <row r="12" spans="1:65" x14ac:dyDescent="0.3">
      <c r="A12" s="38" t="s">
        <v>14</v>
      </c>
      <c r="B12" s="52">
        <v>2148</v>
      </c>
      <c r="C12" s="7">
        <v>4251781.93</v>
      </c>
      <c r="D12" s="8">
        <v>338</v>
      </c>
      <c r="E12" s="8">
        <v>1072900</v>
      </c>
      <c r="F12" s="7">
        <v>1789</v>
      </c>
      <c r="G12" s="7">
        <v>3134483.93</v>
      </c>
      <c r="H12" s="8">
        <v>21</v>
      </c>
      <c r="I12" s="53">
        <v>44398</v>
      </c>
      <c r="J12" s="52">
        <v>3368</v>
      </c>
      <c r="K12" s="7">
        <v>7656153</v>
      </c>
      <c r="L12" s="8">
        <v>585</v>
      </c>
      <c r="M12" s="8">
        <v>1927900</v>
      </c>
      <c r="N12" s="7">
        <v>2759</v>
      </c>
      <c r="O12" s="7">
        <v>5541932</v>
      </c>
      <c r="P12" s="8">
        <v>24</v>
      </c>
      <c r="Q12" s="81">
        <v>186321</v>
      </c>
      <c r="R12" s="52">
        <v>6733</v>
      </c>
      <c r="S12" s="7">
        <v>13320852.880000001</v>
      </c>
      <c r="T12" s="8">
        <v>858</v>
      </c>
      <c r="U12" s="8">
        <v>3158400</v>
      </c>
      <c r="V12" s="7">
        <v>5829</v>
      </c>
      <c r="W12" s="7">
        <v>9791100.8800000008</v>
      </c>
      <c r="X12" s="8">
        <v>46</v>
      </c>
      <c r="Y12" s="53">
        <v>371352</v>
      </c>
      <c r="Z12" s="52">
        <v>6764</v>
      </c>
      <c r="AA12" s="7">
        <v>12932957.77</v>
      </c>
      <c r="AB12" s="8">
        <v>734</v>
      </c>
      <c r="AC12" s="8">
        <v>3244400</v>
      </c>
      <c r="AD12" s="7">
        <v>5964</v>
      </c>
      <c r="AE12" s="7">
        <v>9518199.7699999996</v>
      </c>
      <c r="AF12" s="8">
        <v>66</v>
      </c>
      <c r="AG12" s="53">
        <v>170358</v>
      </c>
      <c r="AH12" s="42">
        <v>1140</v>
      </c>
      <c r="AI12" s="7">
        <v>3468021</v>
      </c>
      <c r="AJ12" s="8">
        <v>199</v>
      </c>
      <c r="AK12" s="8">
        <v>1568200</v>
      </c>
      <c r="AL12" s="7">
        <v>832</v>
      </c>
      <c r="AM12" s="7">
        <v>1591543</v>
      </c>
      <c r="AN12" s="8">
        <v>109</v>
      </c>
      <c r="AO12" s="81">
        <v>308278</v>
      </c>
      <c r="AP12" s="52">
        <f t="shared" si="0"/>
        <v>6180</v>
      </c>
      <c r="AQ12" s="7">
        <f t="shared" si="1"/>
        <v>14207112.909999998</v>
      </c>
      <c r="AR12" s="8">
        <v>869</v>
      </c>
      <c r="AS12" s="8">
        <v>6390329.6799999997</v>
      </c>
      <c r="AT12" s="7">
        <v>4898</v>
      </c>
      <c r="AU12" s="7">
        <v>7000031.6299999999</v>
      </c>
      <c r="AV12" s="8">
        <v>413</v>
      </c>
      <c r="AW12" s="53">
        <v>816751.6</v>
      </c>
      <c r="AX12" s="52">
        <f t="shared" si="2"/>
        <v>16968</v>
      </c>
      <c r="AY12" s="7">
        <f t="shared" si="3"/>
        <v>66735724</v>
      </c>
      <c r="AZ12" s="8">
        <v>3277</v>
      </c>
      <c r="BA12" s="8">
        <v>43404958</v>
      </c>
      <c r="BB12" s="7">
        <v>12381</v>
      </c>
      <c r="BC12" s="7">
        <v>20929764</v>
      </c>
      <c r="BD12" s="8">
        <v>1310</v>
      </c>
      <c r="BE12" s="53">
        <v>2401002</v>
      </c>
      <c r="BF12" s="52">
        <f t="shared" si="4"/>
        <v>16851</v>
      </c>
      <c r="BG12" s="7">
        <f t="shared" si="5"/>
        <v>36927664.25</v>
      </c>
      <c r="BH12" s="8">
        <v>1701</v>
      </c>
      <c r="BI12" s="8">
        <v>12811400.390000001</v>
      </c>
      <c r="BJ12" s="7">
        <v>14353</v>
      </c>
      <c r="BK12" s="7">
        <v>22707449.859999999</v>
      </c>
      <c r="BL12" s="8">
        <v>797</v>
      </c>
      <c r="BM12" s="53">
        <v>1408814</v>
      </c>
    </row>
    <row r="13" spans="1:65" x14ac:dyDescent="0.3">
      <c r="A13" s="38" t="s">
        <v>16</v>
      </c>
      <c r="B13" s="52">
        <v>10505</v>
      </c>
      <c r="C13" s="7">
        <v>38496690.990000002</v>
      </c>
      <c r="D13" s="8">
        <v>3023</v>
      </c>
      <c r="E13" s="8">
        <v>21304400</v>
      </c>
      <c r="F13" s="7">
        <v>7283</v>
      </c>
      <c r="G13" s="7">
        <v>16549281.99</v>
      </c>
      <c r="H13" s="8">
        <v>199</v>
      </c>
      <c r="I13" s="53">
        <v>643009</v>
      </c>
      <c r="J13" s="52">
        <v>10938</v>
      </c>
      <c r="K13" s="7">
        <v>38653935.399999999</v>
      </c>
      <c r="L13" s="8">
        <v>3041</v>
      </c>
      <c r="M13" s="8">
        <v>19633000</v>
      </c>
      <c r="N13" s="7">
        <v>7738</v>
      </c>
      <c r="O13" s="7">
        <v>18555213.399999999</v>
      </c>
      <c r="P13" s="8">
        <v>159</v>
      </c>
      <c r="Q13" s="81">
        <v>465722</v>
      </c>
      <c r="R13" s="52">
        <v>13997</v>
      </c>
      <c r="S13" s="7">
        <v>41502464.020000003</v>
      </c>
      <c r="T13" s="8">
        <v>3357</v>
      </c>
      <c r="U13" s="8">
        <v>20672100</v>
      </c>
      <c r="V13" s="7">
        <v>10351</v>
      </c>
      <c r="W13" s="7">
        <v>19667047.02</v>
      </c>
      <c r="X13" s="8">
        <v>289</v>
      </c>
      <c r="Y13" s="53">
        <v>1163317</v>
      </c>
      <c r="Z13" s="52">
        <v>30561</v>
      </c>
      <c r="AA13" s="7">
        <v>80268355.579999998</v>
      </c>
      <c r="AB13" s="8">
        <v>5585</v>
      </c>
      <c r="AC13" s="8">
        <v>31271000</v>
      </c>
      <c r="AD13" s="7">
        <v>24663</v>
      </c>
      <c r="AE13" s="7">
        <v>47531560.920000002</v>
      </c>
      <c r="AF13" s="8">
        <v>313</v>
      </c>
      <c r="AG13" s="53">
        <v>1465794.66</v>
      </c>
      <c r="AH13" s="42">
        <v>11024</v>
      </c>
      <c r="AI13" s="7">
        <v>28805154</v>
      </c>
      <c r="AJ13" s="8">
        <v>1733</v>
      </c>
      <c r="AK13" s="8">
        <v>13202281</v>
      </c>
      <c r="AL13" s="7">
        <v>8836</v>
      </c>
      <c r="AM13" s="7">
        <v>14384766</v>
      </c>
      <c r="AN13" s="8">
        <v>455</v>
      </c>
      <c r="AO13" s="81">
        <v>1218107</v>
      </c>
      <c r="AP13" s="52">
        <f t="shared" si="0"/>
        <v>22083</v>
      </c>
      <c r="AQ13" s="7">
        <f t="shared" si="1"/>
        <v>85298340.219999999</v>
      </c>
      <c r="AR13" s="8">
        <v>4133</v>
      </c>
      <c r="AS13" s="8">
        <v>54383395.93</v>
      </c>
      <c r="AT13" s="7">
        <v>16384</v>
      </c>
      <c r="AU13" s="7">
        <v>27898356.289999999</v>
      </c>
      <c r="AV13" s="8">
        <v>1566</v>
      </c>
      <c r="AW13" s="53">
        <v>3016588</v>
      </c>
      <c r="AX13" s="52">
        <f t="shared" si="2"/>
        <v>35600</v>
      </c>
      <c r="AY13" s="7">
        <f t="shared" si="3"/>
        <v>84187950</v>
      </c>
      <c r="AZ13" s="8">
        <v>5035</v>
      </c>
      <c r="BA13" s="8">
        <v>31184257</v>
      </c>
      <c r="BB13" s="7">
        <v>29287</v>
      </c>
      <c r="BC13" s="7">
        <v>50589522</v>
      </c>
      <c r="BD13" s="8">
        <v>1278</v>
      </c>
      <c r="BE13" s="53">
        <v>2414171</v>
      </c>
      <c r="BF13" s="52">
        <f t="shared" si="4"/>
        <v>65817</v>
      </c>
      <c r="BG13" s="7">
        <f t="shared" si="5"/>
        <v>216100454.94</v>
      </c>
      <c r="BH13" s="8">
        <v>9582</v>
      </c>
      <c r="BI13" s="8">
        <v>121821732.75</v>
      </c>
      <c r="BJ13" s="7">
        <v>52658</v>
      </c>
      <c r="BK13" s="7">
        <v>88173421.159999996</v>
      </c>
      <c r="BL13" s="8">
        <v>3577</v>
      </c>
      <c r="BM13" s="53">
        <v>6105301.0300000003</v>
      </c>
    </row>
    <row r="14" spans="1:65" x14ac:dyDescent="0.3">
      <c r="A14" s="38" t="s">
        <v>17</v>
      </c>
      <c r="B14" s="52">
        <v>39620</v>
      </c>
      <c r="C14" s="7">
        <v>185349257.28</v>
      </c>
      <c r="D14" s="8">
        <v>15143</v>
      </c>
      <c r="E14" s="8">
        <v>110899421</v>
      </c>
      <c r="F14" s="7">
        <v>24023</v>
      </c>
      <c r="G14" s="7">
        <v>72870751.280000001</v>
      </c>
      <c r="H14" s="8">
        <v>454</v>
      </c>
      <c r="I14" s="53">
        <v>1579085</v>
      </c>
      <c r="J14" s="52">
        <v>48468</v>
      </c>
      <c r="K14" s="7">
        <v>216801830.22999999</v>
      </c>
      <c r="L14" s="8">
        <v>17114</v>
      </c>
      <c r="M14" s="8">
        <v>121795113</v>
      </c>
      <c r="N14" s="7">
        <v>30738</v>
      </c>
      <c r="O14" s="7">
        <v>92889254.230000004</v>
      </c>
      <c r="P14" s="8">
        <v>616</v>
      </c>
      <c r="Q14" s="81">
        <v>2117463</v>
      </c>
      <c r="R14" s="52">
        <v>57225</v>
      </c>
      <c r="S14" s="7">
        <v>243080578.65000001</v>
      </c>
      <c r="T14" s="8">
        <v>17689</v>
      </c>
      <c r="U14" s="8">
        <v>130707235</v>
      </c>
      <c r="V14" s="7">
        <v>38634</v>
      </c>
      <c r="W14" s="7">
        <v>109408991.65000001</v>
      </c>
      <c r="X14" s="8">
        <v>902</v>
      </c>
      <c r="Y14" s="53">
        <v>2964352</v>
      </c>
      <c r="Z14" s="52">
        <v>66534</v>
      </c>
      <c r="AA14" s="7">
        <v>263283678.37</v>
      </c>
      <c r="AB14" s="8">
        <v>17847</v>
      </c>
      <c r="AC14" s="8">
        <v>136473612</v>
      </c>
      <c r="AD14" s="7">
        <v>47238</v>
      </c>
      <c r="AE14" s="7">
        <v>123437374.83</v>
      </c>
      <c r="AF14" s="8">
        <v>1449</v>
      </c>
      <c r="AG14" s="53">
        <v>3372691.54</v>
      </c>
      <c r="AH14" s="42">
        <v>37190</v>
      </c>
      <c r="AI14" s="7">
        <v>165795653</v>
      </c>
      <c r="AJ14" s="8">
        <v>9249</v>
      </c>
      <c r="AK14" s="8">
        <v>96984941</v>
      </c>
      <c r="AL14" s="7">
        <v>26027</v>
      </c>
      <c r="AM14" s="7">
        <v>61678648</v>
      </c>
      <c r="AN14" s="8">
        <v>1914</v>
      </c>
      <c r="AO14" s="81">
        <v>7132064</v>
      </c>
      <c r="AP14" s="52">
        <f t="shared" si="0"/>
        <v>76850</v>
      </c>
      <c r="AQ14" s="7">
        <f t="shared" si="1"/>
        <v>297217869.77999997</v>
      </c>
      <c r="AR14" s="8">
        <v>15022</v>
      </c>
      <c r="AS14" s="8">
        <v>152259784.72999999</v>
      </c>
      <c r="AT14" s="7">
        <v>58763</v>
      </c>
      <c r="AU14" s="7">
        <v>137395329.65000001</v>
      </c>
      <c r="AV14" s="8">
        <v>3065</v>
      </c>
      <c r="AW14" s="53">
        <v>7562755.4000000004</v>
      </c>
      <c r="AX14" s="52">
        <f t="shared" si="2"/>
        <v>107751</v>
      </c>
      <c r="AY14" s="7">
        <f t="shared" si="3"/>
        <v>363207715</v>
      </c>
      <c r="AZ14" s="8">
        <v>17238</v>
      </c>
      <c r="BA14" s="8">
        <v>161489214</v>
      </c>
      <c r="BB14" s="7">
        <v>86084</v>
      </c>
      <c r="BC14" s="7">
        <v>192136908</v>
      </c>
      <c r="BD14" s="8">
        <v>4429</v>
      </c>
      <c r="BE14" s="53">
        <v>9581593</v>
      </c>
      <c r="BF14" s="52">
        <f t="shared" si="4"/>
        <v>146268</v>
      </c>
      <c r="BG14" s="7">
        <f t="shared" si="5"/>
        <v>465249097.52999997</v>
      </c>
      <c r="BH14" s="8">
        <v>19731</v>
      </c>
      <c r="BI14" s="8">
        <v>194856410.06</v>
      </c>
      <c r="BJ14" s="7">
        <v>120327</v>
      </c>
      <c r="BK14" s="7">
        <v>258290936.13</v>
      </c>
      <c r="BL14" s="8">
        <v>6210</v>
      </c>
      <c r="BM14" s="53">
        <v>12101751.34</v>
      </c>
    </row>
    <row r="15" spans="1:65" x14ac:dyDescent="0.3">
      <c r="A15" s="38" t="s">
        <v>12</v>
      </c>
      <c r="B15" s="52">
        <v>135878</v>
      </c>
      <c r="C15" s="7">
        <v>984714486.94000006</v>
      </c>
      <c r="D15" s="8">
        <v>63863</v>
      </c>
      <c r="E15" s="8">
        <v>738065941</v>
      </c>
      <c r="F15" s="7">
        <v>71202</v>
      </c>
      <c r="G15" s="7">
        <v>244108138.94</v>
      </c>
      <c r="H15" s="8">
        <v>813</v>
      </c>
      <c r="I15" s="53">
        <v>2540407</v>
      </c>
      <c r="J15" s="52">
        <v>155764</v>
      </c>
      <c r="K15" s="7">
        <v>1115985966.3399999</v>
      </c>
      <c r="L15" s="8">
        <v>68062</v>
      </c>
      <c r="M15" s="8">
        <v>831726400</v>
      </c>
      <c r="N15" s="7">
        <v>86193</v>
      </c>
      <c r="O15" s="7">
        <v>280629860.33999997</v>
      </c>
      <c r="P15" s="8">
        <v>1509</v>
      </c>
      <c r="Q15" s="81">
        <v>3629706</v>
      </c>
      <c r="R15" s="52">
        <v>249534</v>
      </c>
      <c r="S15" s="7">
        <v>1893886748.3499999</v>
      </c>
      <c r="T15" s="8">
        <v>122217</v>
      </c>
      <c r="U15" s="8">
        <v>1489804780</v>
      </c>
      <c r="V15" s="7">
        <v>124231</v>
      </c>
      <c r="W15" s="7">
        <v>396517207.35000002</v>
      </c>
      <c r="X15" s="8">
        <v>3086</v>
      </c>
      <c r="Y15" s="53">
        <v>7564761</v>
      </c>
      <c r="Z15" s="52">
        <v>320194</v>
      </c>
      <c r="AA15" s="7">
        <v>2231582857.02</v>
      </c>
      <c r="AB15" s="8">
        <v>136950</v>
      </c>
      <c r="AC15" s="8">
        <v>1708416195</v>
      </c>
      <c r="AD15" s="7">
        <v>177513</v>
      </c>
      <c r="AE15" s="7">
        <v>511725487.10000002</v>
      </c>
      <c r="AF15" s="8">
        <v>5731</v>
      </c>
      <c r="AG15" s="53">
        <v>11441174.92</v>
      </c>
      <c r="AH15" s="42">
        <v>203697</v>
      </c>
      <c r="AI15" s="7">
        <v>1590355716</v>
      </c>
      <c r="AJ15" s="8">
        <v>89990</v>
      </c>
      <c r="AK15" s="8">
        <v>1289968016</v>
      </c>
      <c r="AL15" s="7">
        <v>104557</v>
      </c>
      <c r="AM15" s="7">
        <v>281066009</v>
      </c>
      <c r="AN15" s="8">
        <v>9150</v>
      </c>
      <c r="AO15" s="81">
        <v>19321691</v>
      </c>
      <c r="AP15" s="52">
        <f t="shared" si="0"/>
        <v>410237</v>
      </c>
      <c r="AQ15" s="7">
        <f t="shared" si="1"/>
        <v>2590154541.5599999</v>
      </c>
      <c r="AR15" s="8">
        <v>127696</v>
      </c>
      <c r="AS15" s="8">
        <v>1808169964</v>
      </c>
      <c r="AT15" s="7">
        <v>261695</v>
      </c>
      <c r="AU15" s="7">
        <v>741575610.55999994</v>
      </c>
      <c r="AV15" s="8">
        <v>20846</v>
      </c>
      <c r="AW15" s="53">
        <v>40408967</v>
      </c>
      <c r="AX15" s="52">
        <f t="shared" si="2"/>
        <v>512785</v>
      </c>
      <c r="AY15" s="7">
        <f t="shared" si="3"/>
        <v>2458522444</v>
      </c>
      <c r="AZ15" s="8">
        <v>89653</v>
      </c>
      <c r="BA15" s="8">
        <v>1343129747</v>
      </c>
      <c r="BB15" s="7">
        <v>389079</v>
      </c>
      <c r="BC15" s="7">
        <v>1054637378</v>
      </c>
      <c r="BD15" s="8">
        <v>34053</v>
      </c>
      <c r="BE15" s="53">
        <v>60755319</v>
      </c>
      <c r="BF15" s="52">
        <f t="shared" si="4"/>
        <v>706687</v>
      </c>
      <c r="BG15" s="7">
        <f t="shared" si="5"/>
        <v>2866689902.9699998</v>
      </c>
      <c r="BH15" s="8">
        <v>92827</v>
      </c>
      <c r="BI15" s="8">
        <v>1384979646</v>
      </c>
      <c r="BJ15" s="7">
        <v>561761</v>
      </c>
      <c r="BK15" s="7">
        <v>1389967956.5699999</v>
      </c>
      <c r="BL15" s="8">
        <v>52099</v>
      </c>
      <c r="BM15" s="53">
        <v>91742300.400000006</v>
      </c>
    </row>
    <row r="16" spans="1:65" x14ac:dyDescent="0.3">
      <c r="A16" s="38" t="s">
        <v>19</v>
      </c>
      <c r="B16" s="52">
        <v>151531</v>
      </c>
      <c r="C16" s="7">
        <v>768271238.65999997</v>
      </c>
      <c r="D16" s="8">
        <v>29918</v>
      </c>
      <c r="E16" s="8">
        <v>175087200</v>
      </c>
      <c r="F16" s="7">
        <v>121340</v>
      </c>
      <c r="G16" s="7">
        <v>592575936.65999997</v>
      </c>
      <c r="H16" s="8">
        <v>273</v>
      </c>
      <c r="I16" s="53">
        <v>608102</v>
      </c>
      <c r="J16" s="52">
        <v>209516</v>
      </c>
      <c r="K16" s="7">
        <v>1090007227.6600001</v>
      </c>
      <c r="L16" s="8">
        <v>33821</v>
      </c>
      <c r="M16" s="8">
        <v>204635900</v>
      </c>
      <c r="N16" s="7">
        <v>175409</v>
      </c>
      <c r="O16" s="7">
        <v>884774605.65999997</v>
      </c>
      <c r="P16" s="8">
        <v>286</v>
      </c>
      <c r="Q16" s="81">
        <v>596722</v>
      </c>
      <c r="R16" s="52">
        <v>258126</v>
      </c>
      <c r="S16" s="7">
        <v>1166575556.6099999</v>
      </c>
      <c r="T16" s="8">
        <v>30530</v>
      </c>
      <c r="U16" s="8">
        <v>190434574</v>
      </c>
      <c r="V16" s="7">
        <v>227053</v>
      </c>
      <c r="W16" s="7">
        <v>974748792.62</v>
      </c>
      <c r="X16" s="8">
        <v>543</v>
      </c>
      <c r="Y16" s="53">
        <v>1392189.99</v>
      </c>
      <c r="Z16" s="52">
        <v>303255</v>
      </c>
      <c r="AA16" s="7">
        <v>1226431419.3099999</v>
      </c>
      <c r="AB16" s="8">
        <v>25674</v>
      </c>
      <c r="AC16" s="8">
        <v>174679700</v>
      </c>
      <c r="AD16" s="7">
        <v>276722</v>
      </c>
      <c r="AE16" s="7">
        <v>1049667156.3099999</v>
      </c>
      <c r="AF16" s="8">
        <v>859</v>
      </c>
      <c r="AG16" s="53">
        <v>2084563</v>
      </c>
      <c r="AH16" s="42">
        <v>109012</v>
      </c>
      <c r="AI16" s="7">
        <v>509233370</v>
      </c>
      <c r="AJ16" s="8">
        <v>7794</v>
      </c>
      <c r="AK16" s="8">
        <v>76178446</v>
      </c>
      <c r="AL16" s="7">
        <v>100277</v>
      </c>
      <c r="AM16" s="7">
        <v>430800216</v>
      </c>
      <c r="AN16" s="8">
        <v>941</v>
      </c>
      <c r="AO16" s="81">
        <v>2254708</v>
      </c>
      <c r="AP16" s="52">
        <f t="shared" si="0"/>
        <v>125496</v>
      </c>
      <c r="AQ16" s="7">
        <f t="shared" si="1"/>
        <v>659855779.50999999</v>
      </c>
      <c r="AR16" s="8">
        <v>8448</v>
      </c>
      <c r="AS16" s="8">
        <v>97514591.969999999</v>
      </c>
      <c r="AT16" s="7">
        <v>114556</v>
      </c>
      <c r="AU16" s="7">
        <v>557183000.53999996</v>
      </c>
      <c r="AV16" s="8">
        <v>2492</v>
      </c>
      <c r="AW16" s="53">
        <v>5158187</v>
      </c>
      <c r="AX16" s="52">
        <f t="shared" si="2"/>
        <v>352207</v>
      </c>
      <c r="AY16" s="7">
        <f t="shared" si="3"/>
        <v>1555748957</v>
      </c>
      <c r="AZ16" s="8">
        <v>14275</v>
      </c>
      <c r="BA16" s="8">
        <v>184802494</v>
      </c>
      <c r="BB16" s="7">
        <v>334853</v>
      </c>
      <c r="BC16" s="7">
        <v>1364393757</v>
      </c>
      <c r="BD16" s="8">
        <v>3079</v>
      </c>
      <c r="BE16" s="53">
        <v>6552706</v>
      </c>
      <c r="BF16" s="52">
        <f t="shared" si="4"/>
        <v>453950</v>
      </c>
      <c r="BG16" s="7">
        <f t="shared" si="5"/>
        <v>1800294044.53</v>
      </c>
      <c r="BH16" s="8">
        <v>16198</v>
      </c>
      <c r="BI16" s="8">
        <v>210132579.44999999</v>
      </c>
      <c r="BJ16" s="7">
        <v>433515</v>
      </c>
      <c r="BK16" s="7">
        <v>1582337088.0799999</v>
      </c>
      <c r="BL16" s="8">
        <v>4237</v>
      </c>
      <c r="BM16" s="53">
        <v>7824377</v>
      </c>
    </row>
    <row r="17" spans="1:65" x14ac:dyDescent="0.3">
      <c r="A17" s="38" t="s">
        <v>21</v>
      </c>
      <c r="B17" s="52">
        <v>30220</v>
      </c>
      <c r="C17" s="7">
        <v>54797148.759999998</v>
      </c>
      <c r="D17" s="8">
        <v>1426</v>
      </c>
      <c r="E17" s="8">
        <v>9803900</v>
      </c>
      <c r="F17" s="7">
        <v>28705</v>
      </c>
      <c r="G17" s="7">
        <v>44702455.759999998</v>
      </c>
      <c r="H17" s="8">
        <v>89</v>
      </c>
      <c r="I17" s="53">
        <v>290793</v>
      </c>
      <c r="J17" s="52">
        <v>34103</v>
      </c>
      <c r="K17" s="7">
        <v>86327758.109999999</v>
      </c>
      <c r="L17" s="8">
        <v>2319</v>
      </c>
      <c r="M17" s="8">
        <v>16223500</v>
      </c>
      <c r="N17" s="7">
        <v>31676</v>
      </c>
      <c r="O17" s="7">
        <v>69744034.109999999</v>
      </c>
      <c r="P17" s="8">
        <v>108</v>
      </c>
      <c r="Q17" s="81">
        <v>360224</v>
      </c>
      <c r="R17" s="52">
        <v>48810</v>
      </c>
      <c r="S17" s="7">
        <v>115358237.02</v>
      </c>
      <c r="T17" s="8">
        <v>2846</v>
      </c>
      <c r="U17" s="8">
        <v>18349600</v>
      </c>
      <c r="V17" s="7">
        <v>45743</v>
      </c>
      <c r="W17" s="7">
        <v>96290036.019999996</v>
      </c>
      <c r="X17" s="8">
        <v>221</v>
      </c>
      <c r="Y17" s="53">
        <v>718601</v>
      </c>
      <c r="Z17" s="52">
        <v>56115</v>
      </c>
      <c r="AA17" s="7">
        <v>119181657.33</v>
      </c>
      <c r="AB17" s="8">
        <v>2457</v>
      </c>
      <c r="AC17" s="8">
        <v>16769800</v>
      </c>
      <c r="AD17" s="7">
        <v>53206</v>
      </c>
      <c r="AE17" s="7">
        <v>101295833.33</v>
      </c>
      <c r="AF17" s="8">
        <v>452</v>
      </c>
      <c r="AG17" s="53">
        <v>1116024</v>
      </c>
      <c r="AH17" s="42">
        <v>17115</v>
      </c>
      <c r="AI17" s="7">
        <v>39086510</v>
      </c>
      <c r="AJ17" s="8">
        <v>1231</v>
      </c>
      <c r="AK17" s="8">
        <v>12014200</v>
      </c>
      <c r="AL17" s="7">
        <v>15260</v>
      </c>
      <c r="AM17" s="7">
        <v>25805982</v>
      </c>
      <c r="AN17" s="8">
        <v>624</v>
      </c>
      <c r="AO17" s="81">
        <v>1266328</v>
      </c>
      <c r="AP17" s="52">
        <f t="shared" si="0"/>
        <v>59153</v>
      </c>
      <c r="AQ17" s="7">
        <f t="shared" si="1"/>
        <v>142282380.47999999</v>
      </c>
      <c r="AR17" s="8">
        <v>3899</v>
      </c>
      <c r="AS17" s="8">
        <v>38351067.409999996</v>
      </c>
      <c r="AT17" s="7">
        <v>53403</v>
      </c>
      <c r="AU17" s="7">
        <v>100060757.06999999</v>
      </c>
      <c r="AV17" s="8">
        <v>1851</v>
      </c>
      <c r="AW17" s="53">
        <v>3870556</v>
      </c>
      <c r="AX17" s="52">
        <f t="shared" si="2"/>
        <v>76225</v>
      </c>
      <c r="AY17" s="7">
        <f t="shared" si="3"/>
        <v>266555721</v>
      </c>
      <c r="AZ17" s="8">
        <v>2705</v>
      </c>
      <c r="BA17" s="8">
        <v>29668212</v>
      </c>
      <c r="BB17" s="7">
        <v>72148</v>
      </c>
      <c r="BC17" s="7">
        <v>233986418</v>
      </c>
      <c r="BD17" s="8">
        <v>1372</v>
      </c>
      <c r="BE17" s="53">
        <v>2901091</v>
      </c>
      <c r="BF17" s="52">
        <f t="shared" si="4"/>
        <v>96577</v>
      </c>
      <c r="BG17" s="7">
        <f t="shared" si="5"/>
        <v>392794374.13</v>
      </c>
      <c r="BH17" s="8">
        <v>3302</v>
      </c>
      <c r="BI17" s="8">
        <v>48034032.130000003</v>
      </c>
      <c r="BJ17" s="7">
        <v>91381</v>
      </c>
      <c r="BK17" s="7">
        <v>341345578</v>
      </c>
      <c r="BL17" s="8">
        <v>1894</v>
      </c>
      <c r="BM17" s="53">
        <v>3414764</v>
      </c>
    </row>
    <row r="18" spans="1:65" x14ac:dyDescent="0.3">
      <c r="A18" s="38" t="s">
        <v>22</v>
      </c>
      <c r="B18" s="52">
        <v>3987</v>
      </c>
      <c r="C18" s="7">
        <v>17804702.760000002</v>
      </c>
      <c r="D18" s="8">
        <v>1355</v>
      </c>
      <c r="E18" s="8">
        <v>7591400</v>
      </c>
      <c r="F18" s="7">
        <v>2569</v>
      </c>
      <c r="G18" s="7">
        <v>9951627.7599999998</v>
      </c>
      <c r="H18" s="8">
        <v>63</v>
      </c>
      <c r="I18" s="53">
        <v>261675</v>
      </c>
      <c r="J18" s="52">
        <v>6796</v>
      </c>
      <c r="K18" s="7">
        <v>27231417.34</v>
      </c>
      <c r="L18" s="8">
        <v>2113</v>
      </c>
      <c r="M18" s="8">
        <v>11285792</v>
      </c>
      <c r="N18" s="7">
        <v>4587</v>
      </c>
      <c r="O18" s="7">
        <v>15490110.34</v>
      </c>
      <c r="P18" s="8">
        <v>96</v>
      </c>
      <c r="Q18" s="81">
        <v>455515</v>
      </c>
      <c r="R18" s="52">
        <v>8976</v>
      </c>
      <c r="S18" s="7">
        <v>28758004.699999999</v>
      </c>
      <c r="T18" s="8">
        <v>1912</v>
      </c>
      <c r="U18" s="8">
        <v>10612500</v>
      </c>
      <c r="V18" s="7">
        <v>5672</v>
      </c>
      <c r="W18" s="7">
        <v>15471260.699999999</v>
      </c>
      <c r="X18" s="8">
        <v>1392</v>
      </c>
      <c r="Y18" s="53">
        <v>2674244</v>
      </c>
      <c r="Z18" s="52">
        <v>18981</v>
      </c>
      <c r="AA18" s="7">
        <v>53500320.969999999</v>
      </c>
      <c r="AB18" s="8">
        <v>2455</v>
      </c>
      <c r="AC18" s="8">
        <v>12766100</v>
      </c>
      <c r="AD18" s="7">
        <v>15133</v>
      </c>
      <c r="AE18" s="7">
        <v>37829348</v>
      </c>
      <c r="AF18" s="8">
        <v>1393</v>
      </c>
      <c r="AG18" s="53">
        <v>2904872.97</v>
      </c>
      <c r="AH18" s="42">
        <v>8449</v>
      </c>
      <c r="AI18" s="7">
        <v>27296614</v>
      </c>
      <c r="AJ18" s="8">
        <v>914</v>
      </c>
      <c r="AK18" s="8">
        <v>9125225</v>
      </c>
      <c r="AL18" s="7">
        <v>6790</v>
      </c>
      <c r="AM18" s="7">
        <v>15813241</v>
      </c>
      <c r="AN18" s="8">
        <v>745</v>
      </c>
      <c r="AO18" s="81">
        <v>2358148</v>
      </c>
      <c r="AP18" s="52">
        <f t="shared" si="0"/>
        <v>17388</v>
      </c>
      <c r="AQ18" s="7">
        <f t="shared" si="1"/>
        <v>67580421.710000008</v>
      </c>
      <c r="AR18" s="8">
        <v>2350</v>
      </c>
      <c r="AS18" s="8">
        <v>25061045.440000001</v>
      </c>
      <c r="AT18" s="7">
        <v>13692</v>
      </c>
      <c r="AU18" s="7">
        <v>37989718.270000003</v>
      </c>
      <c r="AV18" s="8">
        <v>1346</v>
      </c>
      <c r="AW18" s="53">
        <v>4529658</v>
      </c>
      <c r="AX18" s="52">
        <f t="shared" si="2"/>
        <v>26618</v>
      </c>
      <c r="AY18" s="7">
        <f t="shared" si="3"/>
        <v>123942855</v>
      </c>
      <c r="AZ18" s="8">
        <v>2243</v>
      </c>
      <c r="BA18" s="8">
        <v>17597259</v>
      </c>
      <c r="BB18" s="7">
        <v>22904</v>
      </c>
      <c r="BC18" s="7">
        <v>100476765</v>
      </c>
      <c r="BD18" s="8">
        <v>1471</v>
      </c>
      <c r="BE18" s="53">
        <v>5868831</v>
      </c>
      <c r="BF18" s="52">
        <f t="shared" si="4"/>
        <v>288647</v>
      </c>
      <c r="BG18" s="7">
        <f t="shared" si="5"/>
        <v>854585204.66999996</v>
      </c>
      <c r="BH18" s="8">
        <v>22311</v>
      </c>
      <c r="BI18" s="8">
        <v>401353035.17000002</v>
      </c>
      <c r="BJ18" s="7">
        <v>244764</v>
      </c>
      <c r="BK18" s="7">
        <v>401258666.89999998</v>
      </c>
      <c r="BL18" s="8">
        <v>21572</v>
      </c>
      <c r="BM18" s="53">
        <v>51973502.600000001</v>
      </c>
    </row>
    <row r="19" spans="1:65" x14ac:dyDescent="0.3">
      <c r="A19" s="38" t="s">
        <v>25</v>
      </c>
      <c r="B19" s="52">
        <v>135564</v>
      </c>
      <c r="C19" s="7">
        <v>1058309450.71</v>
      </c>
      <c r="D19" s="8">
        <v>93993</v>
      </c>
      <c r="E19" s="8">
        <v>932867527</v>
      </c>
      <c r="F19" s="7">
        <v>40685</v>
      </c>
      <c r="G19" s="7">
        <v>122903287.70999999</v>
      </c>
      <c r="H19" s="8">
        <v>886</v>
      </c>
      <c r="I19" s="53">
        <v>2538636</v>
      </c>
      <c r="J19" s="52">
        <v>150114</v>
      </c>
      <c r="K19" s="7">
        <v>1171825236.04</v>
      </c>
      <c r="L19" s="8">
        <v>99044</v>
      </c>
      <c r="M19" s="8">
        <v>1021401730</v>
      </c>
      <c r="N19" s="7">
        <v>49728</v>
      </c>
      <c r="O19" s="7">
        <v>147733510.03999999</v>
      </c>
      <c r="P19" s="8">
        <v>1342</v>
      </c>
      <c r="Q19" s="81">
        <v>2689996</v>
      </c>
      <c r="R19" s="52">
        <v>166779</v>
      </c>
      <c r="S19" s="7">
        <v>1265016845.6400001</v>
      </c>
      <c r="T19" s="8">
        <v>100395</v>
      </c>
      <c r="U19" s="8">
        <v>1079311405</v>
      </c>
      <c r="V19" s="7">
        <v>64130</v>
      </c>
      <c r="W19" s="7">
        <v>180258001.83000001</v>
      </c>
      <c r="X19" s="8">
        <v>2254</v>
      </c>
      <c r="Y19" s="53">
        <v>5447438.8099999996</v>
      </c>
      <c r="Z19" s="52">
        <v>175733</v>
      </c>
      <c r="AA19" s="7">
        <v>1270083194.8800001</v>
      </c>
      <c r="AB19" s="8">
        <v>95576</v>
      </c>
      <c r="AC19" s="8">
        <v>1052159900</v>
      </c>
      <c r="AD19" s="7">
        <v>77198</v>
      </c>
      <c r="AE19" s="7">
        <v>211904948.18000001</v>
      </c>
      <c r="AF19" s="8">
        <v>2959</v>
      </c>
      <c r="AG19" s="53">
        <v>6018346.7000000002</v>
      </c>
      <c r="AH19" s="42">
        <v>133325</v>
      </c>
      <c r="AI19" s="7">
        <v>1091037409</v>
      </c>
      <c r="AJ19" s="8">
        <v>69861</v>
      </c>
      <c r="AK19" s="8">
        <v>920698546</v>
      </c>
      <c r="AL19" s="7">
        <v>58977</v>
      </c>
      <c r="AM19" s="7">
        <v>160084007</v>
      </c>
      <c r="AN19" s="8">
        <v>4487</v>
      </c>
      <c r="AO19" s="81">
        <v>10254856</v>
      </c>
      <c r="AP19" s="52">
        <f t="shared" si="0"/>
        <v>206412</v>
      </c>
      <c r="AQ19" s="7">
        <f t="shared" si="1"/>
        <v>1447571756.8499999</v>
      </c>
      <c r="AR19" s="8">
        <v>86174</v>
      </c>
      <c r="AS19" s="8">
        <v>1133502601.03</v>
      </c>
      <c r="AT19" s="7">
        <v>110434</v>
      </c>
      <c r="AU19" s="7">
        <v>297404681.81999999</v>
      </c>
      <c r="AV19" s="8">
        <v>9804</v>
      </c>
      <c r="AW19" s="53">
        <v>16664474</v>
      </c>
      <c r="AX19" s="52">
        <f t="shared" si="2"/>
        <v>260066</v>
      </c>
      <c r="AY19" s="7">
        <f t="shared" si="3"/>
        <v>1670247552</v>
      </c>
      <c r="AZ19" s="8">
        <v>89452</v>
      </c>
      <c r="BA19" s="8">
        <v>1196817872</v>
      </c>
      <c r="BB19" s="7">
        <v>156138</v>
      </c>
      <c r="BC19" s="7">
        <v>449118904</v>
      </c>
      <c r="BD19" s="8">
        <v>14476</v>
      </c>
      <c r="BE19" s="53">
        <v>24310776</v>
      </c>
      <c r="BF19" s="52">
        <f t="shared" si="4"/>
        <v>350233</v>
      </c>
      <c r="BG19" s="7">
        <f t="shared" si="5"/>
        <v>1909987348.6900001</v>
      </c>
      <c r="BH19" s="8">
        <v>99385</v>
      </c>
      <c r="BI19" s="8">
        <v>1280404607.8499999</v>
      </c>
      <c r="BJ19" s="7">
        <v>229797</v>
      </c>
      <c r="BK19" s="7">
        <v>598862166.84000003</v>
      </c>
      <c r="BL19" s="8">
        <v>21051</v>
      </c>
      <c r="BM19" s="53">
        <v>30720574</v>
      </c>
    </row>
    <row r="20" spans="1:65" x14ac:dyDescent="0.3">
      <c r="A20" s="38" t="s">
        <v>29</v>
      </c>
      <c r="B20" s="52">
        <v>3709</v>
      </c>
      <c r="C20" s="7">
        <v>9747649.0500000007</v>
      </c>
      <c r="D20" s="8">
        <v>584</v>
      </c>
      <c r="E20" s="8">
        <v>4201700</v>
      </c>
      <c r="F20" s="7">
        <v>3109</v>
      </c>
      <c r="G20" s="7">
        <v>5437897.0499999998</v>
      </c>
      <c r="H20" s="8">
        <v>16</v>
      </c>
      <c r="I20" s="53">
        <v>108052</v>
      </c>
      <c r="J20" s="52">
        <v>4196</v>
      </c>
      <c r="K20" s="7">
        <v>14534438.24</v>
      </c>
      <c r="L20" s="8">
        <v>596</v>
      </c>
      <c r="M20" s="8">
        <v>6140100</v>
      </c>
      <c r="N20" s="7">
        <v>3568</v>
      </c>
      <c r="O20" s="7">
        <v>8203151.2400000002</v>
      </c>
      <c r="P20" s="8">
        <v>32</v>
      </c>
      <c r="Q20" s="81">
        <v>191187</v>
      </c>
      <c r="R20" s="52">
        <v>4880</v>
      </c>
      <c r="S20" s="7">
        <v>13962844.02</v>
      </c>
      <c r="T20" s="8">
        <v>753</v>
      </c>
      <c r="U20" s="8">
        <v>6803200</v>
      </c>
      <c r="V20" s="7">
        <v>4091</v>
      </c>
      <c r="W20" s="7">
        <v>7003669.0199999996</v>
      </c>
      <c r="X20" s="8">
        <v>36</v>
      </c>
      <c r="Y20" s="53">
        <v>155975</v>
      </c>
      <c r="Z20" s="52">
        <v>5577</v>
      </c>
      <c r="AA20" s="7">
        <v>13111006.640000001</v>
      </c>
      <c r="AB20" s="8">
        <v>610</v>
      </c>
      <c r="AC20" s="8">
        <v>4498400</v>
      </c>
      <c r="AD20" s="7">
        <v>4893</v>
      </c>
      <c r="AE20" s="7">
        <v>8428123.4399999995</v>
      </c>
      <c r="AF20" s="8">
        <v>74</v>
      </c>
      <c r="AG20" s="53">
        <v>184483.20000000001</v>
      </c>
      <c r="AH20" s="42">
        <v>2768</v>
      </c>
      <c r="AI20" s="7">
        <v>8621679</v>
      </c>
      <c r="AJ20" s="8">
        <v>292</v>
      </c>
      <c r="AK20" s="8">
        <v>4065600</v>
      </c>
      <c r="AL20" s="7">
        <v>2289</v>
      </c>
      <c r="AM20" s="7">
        <v>4006889</v>
      </c>
      <c r="AN20" s="8">
        <v>187</v>
      </c>
      <c r="AO20" s="81">
        <v>549190</v>
      </c>
      <c r="AP20" s="52">
        <f t="shared" si="0"/>
        <v>10213</v>
      </c>
      <c r="AQ20" s="7">
        <f t="shared" si="1"/>
        <v>48962830.189999998</v>
      </c>
      <c r="AR20" s="8">
        <v>2055</v>
      </c>
      <c r="AS20" s="8">
        <v>33109704.940000001</v>
      </c>
      <c r="AT20" s="7">
        <v>7160</v>
      </c>
      <c r="AU20" s="7">
        <v>12729869.25</v>
      </c>
      <c r="AV20" s="8">
        <v>998</v>
      </c>
      <c r="AW20" s="53">
        <v>3123256</v>
      </c>
      <c r="AX20" s="52">
        <f t="shared" si="2"/>
        <v>17850</v>
      </c>
      <c r="AY20" s="7">
        <f t="shared" si="3"/>
        <v>76389513</v>
      </c>
      <c r="AZ20" s="8">
        <v>3438</v>
      </c>
      <c r="BA20" s="8">
        <v>53396480</v>
      </c>
      <c r="BB20" s="7">
        <v>12687</v>
      </c>
      <c r="BC20" s="7">
        <v>19916977</v>
      </c>
      <c r="BD20" s="8">
        <v>1725</v>
      </c>
      <c r="BE20" s="53">
        <v>3076056</v>
      </c>
      <c r="BF20" s="52">
        <f t="shared" si="4"/>
        <v>20813</v>
      </c>
      <c r="BG20" s="7">
        <f t="shared" si="5"/>
        <v>47992461.600000001</v>
      </c>
      <c r="BH20" s="8">
        <v>2385</v>
      </c>
      <c r="BI20" s="8">
        <v>20044512.670000002</v>
      </c>
      <c r="BJ20" s="7">
        <v>17422</v>
      </c>
      <c r="BK20" s="7">
        <v>26468503.93</v>
      </c>
      <c r="BL20" s="8">
        <v>1006</v>
      </c>
      <c r="BM20" s="53">
        <v>1479445</v>
      </c>
    </row>
    <row r="21" spans="1:65" x14ac:dyDescent="0.3">
      <c r="A21" s="38" t="s">
        <v>27</v>
      </c>
      <c r="B21" s="52">
        <v>5389</v>
      </c>
      <c r="C21" s="7">
        <v>8197196.1299999999</v>
      </c>
      <c r="D21" s="8">
        <v>432</v>
      </c>
      <c r="E21" s="8">
        <v>1816900</v>
      </c>
      <c r="F21" s="7">
        <v>4887</v>
      </c>
      <c r="G21" s="7">
        <v>6221805.1299999999</v>
      </c>
      <c r="H21" s="8">
        <v>70</v>
      </c>
      <c r="I21" s="53">
        <v>158491</v>
      </c>
      <c r="J21" s="52">
        <v>5500</v>
      </c>
      <c r="K21" s="7">
        <v>10708677.23</v>
      </c>
      <c r="L21" s="8">
        <v>377</v>
      </c>
      <c r="M21" s="8">
        <v>1861200</v>
      </c>
      <c r="N21" s="7">
        <v>5023</v>
      </c>
      <c r="O21" s="7">
        <v>8657322.2300000004</v>
      </c>
      <c r="P21" s="8">
        <v>100</v>
      </c>
      <c r="Q21" s="81">
        <v>190155</v>
      </c>
      <c r="R21" s="52">
        <v>6066</v>
      </c>
      <c r="S21" s="7">
        <v>11433338</v>
      </c>
      <c r="T21" s="8">
        <v>396</v>
      </c>
      <c r="U21" s="8">
        <v>1650800</v>
      </c>
      <c r="V21" s="7">
        <v>5510</v>
      </c>
      <c r="W21" s="7">
        <v>9489412</v>
      </c>
      <c r="X21" s="8">
        <v>160</v>
      </c>
      <c r="Y21" s="53">
        <v>293126</v>
      </c>
      <c r="Z21" s="52">
        <v>9469</v>
      </c>
      <c r="AA21" s="7">
        <v>16716562.800000001</v>
      </c>
      <c r="AB21" s="8">
        <v>698</v>
      </c>
      <c r="AC21" s="8">
        <v>3558300</v>
      </c>
      <c r="AD21" s="7">
        <v>8581</v>
      </c>
      <c r="AE21" s="7">
        <v>12782798.800000001</v>
      </c>
      <c r="AF21" s="8">
        <v>190</v>
      </c>
      <c r="AG21" s="53">
        <v>375464</v>
      </c>
      <c r="AH21" s="42">
        <v>7348</v>
      </c>
      <c r="AI21" s="7">
        <v>24260048</v>
      </c>
      <c r="AJ21" s="8">
        <v>1066</v>
      </c>
      <c r="AK21" s="8">
        <v>13195631</v>
      </c>
      <c r="AL21" s="7">
        <v>5641</v>
      </c>
      <c r="AM21" s="7">
        <v>9495850</v>
      </c>
      <c r="AN21" s="8">
        <v>641</v>
      </c>
      <c r="AO21" s="81">
        <v>1568567</v>
      </c>
      <c r="AP21" s="52">
        <f t="shared" si="0"/>
        <v>40072</v>
      </c>
      <c r="AQ21" s="7">
        <f t="shared" si="1"/>
        <v>146160580.44999999</v>
      </c>
      <c r="AR21" s="8">
        <v>6288</v>
      </c>
      <c r="AS21" s="8">
        <v>88445391.689999998</v>
      </c>
      <c r="AT21" s="7">
        <v>30812</v>
      </c>
      <c r="AU21" s="7">
        <v>48640408.759999998</v>
      </c>
      <c r="AV21" s="8">
        <v>2972</v>
      </c>
      <c r="AW21" s="53">
        <v>9074780</v>
      </c>
      <c r="AX21" s="52">
        <f t="shared" si="2"/>
        <v>58256</v>
      </c>
      <c r="AY21" s="7">
        <f t="shared" si="3"/>
        <v>202514825</v>
      </c>
      <c r="AZ21" s="8">
        <v>8710</v>
      </c>
      <c r="BA21" s="8">
        <v>125059028</v>
      </c>
      <c r="BB21" s="7">
        <v>45044</v>
      </c>
      <c r="BC21" s="7">
        <v>66622241</v>
      </c>
      <c r="BD21" s="8">
        <v>4502</v>
      </c>
      <c r="BE21" s="53">
        <v>10833556</v>
      </c>
      <c r="BF21" s="52">
        <f t="shared" si="4"/>
        <v>47564</v>
      </c>
      <c r="BG21" s="7">
        <f t="shared" si="5"/>
        <v>149584300.78999999</v>
      </c>
      <c r="BH21" s="8">
        <v>5784</v>
      </c>
      <c r="BI21" s="8">
        <v>88017871.519999996</v>
      </c>
      <c r="BJ21" s="7">
        <v>38847</v>
      </c>
      <c r="BK21" s="7">
        <v>55434117.299999997</v>
      </c>
      <c r="BL21" s="8">
        <v>2933</v>
      </c>
      <c r="BM21" s="53">
        <v>6132311.9699999997</v>
      </c>
    </row>
    <row r="22" spans="1:65" x14ac:dyDescent="0.3">
      <c r="A22" s="38" t="s">
        <v>28</v>
      </c>
      <c r="B22" s="52">
        <v>2335</v>
      </c>
      <c r="C22" s="7">
        <v>14803653.25</v>
      </c>
      <c r="D22" s="8">
        <v>752</v>
      </c>
      <c r="E22" s="8">
        <v>7686100</v>
      </c>
      <c r="F22" s="7">
        <v>1550</v>
      </c>
      <c r="G22" s="7">
        <v>7021059.25</v>
      </c>
      <c r="H22" s="8">
        <v>33</v>
      </c>
      <c r="I22" s="53">
        <v>96494</v>
      </c>
      <c r="J22" s="52">
        <v>3441</v>
      </c>
      <c r="K22" s="7">
        <v>17290970</v>
      </c>
      <c r="L22" s="8">
        <v>1048</v>
      </c>
      <c r="M22" s="8">
        <v>9641300</v>
      </c>
      <c r="N22" s="7">
        <v>2292</v>
      </c>
      <c r="O22" s="7">
        <v>7501833</v>
      </c>
      <c r="P22" s="8">
        <v>101</v>
      </c>
      <c r="Q22" s="81">
        <v>147837</v>
      </c>
      <c r="R22" s="52">
        <v>3859</v>
      </c>
      <c r="S22" s="7">
        <v>18940503.879999999</v>
      </c>
      <c r="T22" s="8">
        <v>1180</v>
      </c>
      <c r="U22" s="8">
        <v>9810800</v>
      </c>
      <c r="V22" s="7">
        <v>2609</v>
      </c>
      <c r="W22" s="7">
        <v>8787777.8800000008</v>
      </c>
      <c r="X22" s="8">
        <v>70</v>
      </c>
      <c r="Y22" s="53">
        <v>341926</v>
      </c>
      <c r="Z22" s="52">
        <v>5169</v>
      </c>
      <c r="AA22" s="7">
        <v>24004748</v>
      </c>
      <c r="AB22" s="8">
        <v>1269</v>
      </c>
      <c r="AC22" s="8">
        <v>12335400</v>
      </c>
      <c r="AD22" s="7">
        <v>3811</v>
      </c>
      <c r="AE22" s="7">
        <v>11425874</v>
      </c>
      <c r="AF22" s="8">
        <v>89</v>
      </c>
      <c r="AG22" s="53">
        <v>243474</v>
      </c>
      <c r="AH22" s="42">
        <v>3619</v>
      </c>
      <c r="AI22" s="7">
        <v>14717041</v>
      </c>
      <c r="AJ22" s="8">
        <v>558</v>
      </c>
      <c r="AK22" s="8">
        <v>7256000</v>
      </c>
      <c r="AL22" s="7">
        <v>2818</v>
      </c>
      <c r="AM22" s="7">
        <v>6867900</v>
      </c>
      <c r="AN22" s="8">
        <v>243</v>
      </c>
      <c r="AO22" s="81">
        <v>593141</v>
      </c>
      <c r="AP22" s="52">
        <f t="shared" si="0"/>
        <v>8835</v>
      </c>
      <c r="AQ22" s="7">
        <f t="shared" si="1"/>
        <v>34716889.32</v>
      </c>
      <c r="AR22" s="8">
        <v>1503</v>
      </c>
      <c r="AS22" s="8">
        <v>17709729.600000001</v>
      </c>
      <c r="AT22" s="7">
        <v>6918</v>
      </c>
      <c r="AU22" s="7">
        <v>16147400.720000001</v>
      </c>
      <c r="AV22" s="8">
        <v>414</v>
      </c>
      <c r="AW22" s="53">
        <v>859759</v>
      </c>
      <c r="AX22" s="52">
        <f t="shared" si="2"/>
        <v>23773</v>
      </c>
      <c r="AY22" s="7">
        <f t="shared" si="3"/>
        <v>115381070</v>
      </c>
      <c r="AZ22" s="8">
        <v>4766</v>
      </c>
      <c r="BA22" s="8">
        <v>77679648</v>
      </c>
      <c r="BB22" s="7">
        <v>17058</v>
      </c>
      <c r="BC22" s="7">
        <v>33979970</v>
      </c>
      <c r="BD22" s="8">
        <v>1949</v>
      </c>
      <c r="BE22" s="53">
        <v>3721452</v>
      </c>
      <c r="BF22" s="52">
        <f t="shared" si="4"/>
        <v>23654</v>
      </c>
      <c r="BG22" s="7">
        <f t="shared" si="5"/>
        <v>102545221.34</v>
      </c>
      <c r="BH22" s="8">
        <v>3922</v>
      </c>
      <c r="BI22" s="8">
        <v>64954724.969999999</v>
      </c>
      <c r="BJ22" s="7">
        <v>18403</v>
      </c>
      <c r="BK22" s="7">
        <v>35087868.369999997</v>
      </c>
      <c r="BL22" s="8">
        <v>1329</v>
      </c>
      <c r="BM22" s="53">
        <v>2502628</v>
      </c>
    </row>
    <row r="23" spans="1:65" x14ac:dyDescent="0.3">
      <c r="A23" s="38" t="s">
        <v>32</v>
      </c>
      <c r="B23" s="52">
        <v>1510</v>
      </c>
      <c r="C23" s="7">
        <v>6306318.2999999998</v>
      </c>
      <c r="D23" s="8">
        <v>303</v>
      </c>
      <c r="E23" s="8">
        <v>2156200</v>
      </c>
      <c r="F23" s="7">
        <v>1012</v>
      </c>
      <c r="G23" s="7">
        <v>2757503.3</v>
      </c>
      <c r="H23" s="8">
        <v>195</v>
      </c>
      <c r="I23" s="53">
        <v>1392615</v>
      </c>
      <c r="J23" s="52">
        <v>3927</v>
      </c>
      <c r="K23" s="7">
        <v>14755513</v>
      </c>
      <c r="L23" s="8">
        <v>732</v>
      </c>
      <c r="M23" s="8">
        <v>5062500</v>
      </c>
      <c r="N23" s="7">
        <v>2974</v>
      </c>
      <c r="O23" s="7">
        <v>8967999</v>
      </c>
      <c r="P23" s="8">
        <v>221</v>
      </c>
      <c r="Q23" s="81">
        <v>725014</v>
      </c>
      <c r="R23" s="52">
        <v>7549</v>
      </c>
      <c r="S23" s="7">
        <v>25324091</v>
      </c>
      <c r="T23" s="8">
        <v>1048</v>
      </c>
      <c r="U23" s="8">
        <v>7329300</v>
      </c>
      <c r="V23" s="7">
        <v>6031</v>
      </c>
      <c r="W23" s="7">
        <v>16027862</v>
      </c>
      <c r="X23" s="8">
        <v>470</v>
      </c>
      <c r="Y23" s="53">
        <v>1966929</v>
      </c>
      <c r="Z23" s="52">
        <v>13049</v>
      </c>
      <c r="AA23" s="7">
        <v>39738524.619999997</v>
      </c>
      <c r="AB23" s="8">
        <v>2138</v>
      </c>
      <c r="AC23" s="8">
        <v>12975600</v>
      </c>
      <c r="AD23" s="7">
        <v>10154</v>
      </c>
      <c r="AE23" s="7">
        <v>23174759.620000001</v>
      </c>
      <c r="AF23" s="8">
        <v>757</v>
      </c>
      <c r="AG23" s="53">
        <v>3588165</v>
      </c>
      <c r="AH23" s="42">
        <v>17308</v>
      </c>
      <c r="AI23" s="7">
        <v>54102247</v>
      </c>
      <c r="AJ23" s="8">
        <v>2733</v>
      </c>
      <c r="AK23" s="8">
        <v>29263958</v>
      </c>
      <c r="AL23" s="7">
        <v>13206</v>
      </c>
      <c r="AM23" s="7">
        <v>20827955</v>
      </c>
      <c r="AN23" s="8">
        <v>1369</v>
      </c>
      <c r="AO23" s="81">
        <v>4010334</v>
      </c>
      <c r="AP23" s="52">
        <f t="shared" si="0"/>
        <v>21209</v>
      </c>
      <c r="AQ23" s="7">
        <f t="shared" si="1"/>
        <v>55119759.539999999</v>
      </c>
      <c r="AR23" s="8">
        <v>2671</v>
      </c>
      <c r="AS23" s="8">
        <v>23470424.43</v>
      </c>
      <c r="AT23" s="7">
        <v>16929</v>
      </c>
      <c r="AU23" s="7">
        <v>28122785.109999999</v>
      </c>
      <c r="AV23" s="8">
        <v>1609</v>
      </c>
      <c r="AW23" s="53">
        <v>3526550</v>
      </c>
      <c r="AX23" s="52">
        <f t="shared" si="2"/>
        <v>46041</v>
      </c>
      <c r="AY23" s="7">
        <f t="shared" si="3"/>
        <v>157558740</v>
      </c>
      <c r="AZ23" s="8">
        <v>5828</v>
      </c>
      <c r="BA23" s="8">
        <v>91279090</v>
      </c>
      <c r="BB23" s="7">
        <v>36491</v>
      </c>
      <c r="BC23" s="7">
        <v>58564761</v>
      </c>
      <c r="BD23" s="8">
        <v>3722</v>
      </c>
      <c r="BE23" s="53">
        <v>7714889</v>
      </c>
      <c r="BF23" s="52">
        <f t="shared" si="4"/>
        <v>52608</v>
      </c>
      <c r="BG23" s="7">
        <f t="shared" si="5"/>
        <v>150665062.17999998</v>
      </c>
      <c r="BH23" s="8">
        <v>5363</v>
      </c>
      <c r="BI23" s="8">
        <v>73047785.909999996</v>
      </c>
      <c r="BJ23" s="7">
        <v>43293</v>
      </c>
      <c r="BK23" s="7">
        <v>70379636.129999995</v>
      </c>
      <c r="BL23" s="8">
        <v>3952</v>
      </c>
      <c r="BM23" s="53">
        <v>7237640.1399999997</v>
      </c>
    </row>
    <row r="24" spans="1:65" x14ac:dyDescent="0.3">
      <c r="A24" s="38" t="s">
        <v>33</v>
      </c>
      <c r="B24" s="52">
        <v>84345</v>
      </c>
      <c r="C24" s="7">
        <v>416568764.44999999</v>
      </c>
      <c r="D24" s="8">
        <v>47721</v>
      </c>
      <c r="E24" s="8">
        <v>321977676</v>
      </c>
      <c r="F24" s="7">
        <v>36284</v>
      </c>
      <c r="G24" s="7">
        <v>93385051.450000003</v>
      </c>
      <c r="H24" s="8">
        <v>340</v>
      </c>
      <c r="I24" s="53">
        <v>1206037</v>
      </c>
      <c r="J24" s="52">
        <v>102568</v>
      </c>
      <c r="K24" s="7">
        <v>488048285.02999997</v>
      </c>
      <c r="L24" s="8">
        <v>53677</v>
      </c>
      <c r="M24" s="8">
        <v>360703780</v>
      </c>
      <c r="N24" s="7">
        <v>48481</v>
      </c>
      <c r="O24" s="7">
        <v>125755826.03</v>
      </c>
      <c r="P24" s="8">
        <v>410</v>
      </c>
      <c r="Q24" s="81">
        <v>1588679</v>
      </c>
      <c r="R24" s="52">
        <v>113682</v>
      </c>
      <c r="S24" s="7">
        <v>550384417.65999997</v>
      </c>
      <c r="T24" s="8">
        <v>51711</v>
      </c>
      <c r="U24" s="8">
        <v>383188376</v>
      </c>
      <c r="V24" s="7">
        <v>61097</v>
      </c>
      <c r="W24" s="7">
        <v>164091937.66</v>
      </c>
      <c r="X24" s="8">
        <v>874</v>
      </c>
      <c r="Y24" s="53">
        <v>3104104</v>
      </c>
      <c r="Z24" s="52">
        <v>136352</v>
      </c>
      <c r="AA24" s="7">
        <v>563779468.77999997</v>
      </c>
      <c r="AB24" s="8">
        <v>49756</v>
      </c>
      <c r="AC24" s="8">
        <v>373026100</v>
      </c>
      <c r="AD24" s="7">
        <v>85306</v>
      </c>
      <c r="AE24" s="7">
        <v>187686206.41999999</v>
      </c>
      <c r="AF24" s="8">
        <v>1290</v>
      </c>
      <c r="AG24" s="53">
        <v>3067162.36</v>
      </c>
      <c r="AH24" s="42">
        <v>42542</v>
      </c>
      <c r="AI24" s="7">
        <v>203571560</v>
      </c>
      <c r="AJ24" s="8">
        <v>10479</v>
      </c>
      <c r="AK24" s="8">
        <v>120481524</v>
      </c>
      <c r="AL24" s="7">
        <v>30507</v>
      </c>
      <c r="AM24" s="7">
        <v>77583394</v>
      </c>
      <c r="AN24" s="8">
        <v>1556</v>
      </c>
      <c r="AO24" s="81">
        <v>5506642</v>
      </c>
      <c r="AP24" s="52">
        <f t="shared" si="0"/>
        <v>104700</v>
      </c>
      <c r="AQ24" s="7">
        <f t="shared" si="1"/>
        <v>439943910.58000004</v>
      </c>
      <c r="AR24" s="8">
        <v>22029</v>
      </c>
      <c r="AS24" s="8">
        <v>234774455.05000001</v>
      </c>
      <c r="AT24" s="7">
        <v>79713</v>
      </c>
      <c r="AU24" s="7">
        <v>198332293.53</v>
      </c>
      <c r="AV24" s="8">
        <v>2958</v>
      </c>
      <c r="AW24" s="53">
        <v>6837162</v>
      </c>
      <c r="AX24" s="52">
        <f t="shared" si="2"/>
        <v>163983</v>
      </c>
      <c r="AY24" s="7">
        <f t="shared" si="3"/>
        <v>594657049</v>
      </c>
      <c r="AZ24" s="8">
        <v>28183</v>
      </c>
      <c r="BA24" s="8">
        <v>288535140</v>
      </c>
      <c r="BB24" s="7">
        <v>131160</v>
      </c>
      <c r="BC24" s="7">
        <v>295746686</v>
      </c>
      <c r="BD24" s="8">
        <v>4640</v>
      </c>
      <c r="BE24" s="53">
        <v>10375223</v>
      </c>
      <c r="BF24" s="52">
        <f t="shared" si="4"/>
        <v>227838</v>
      </c>
      <c r="BG24" s="7">
        <f t="shared" si="5"/>
        <v>723775708.75</v>
      </c>
      <c r="BH24" s="8">
        <v>34001</v>
      </c>
      <c r="BI24" s="8">
        <v>347704793.56999999</v>
      </c>
      <c r="BJ24" s="7">
        <v>187648</v>
      </c>
      <c r="BK24" s="7">
        <v>364464173.18000001</v>
      </c>
      <c r="BL24" s="8">
        <v>6189</v>
      </c>
      <c r="BM24" s="53">
        <v>11606742</v>
      </c>
    </row>
    <row r="25" spans="1:65" x14ac:dyDescent="0.3">
      <c r="A25" s="38" t="s">
        <v>35</v>
      </c>
      <c r="B25" s="52">
        <v>46692</v>
      </c>
      <c r="C25" s="7">
        <v>83139709.900000006</v>
      </c>
      <c r="D25" s="8">
        <v>6492</v>
      </c>
      <c r="E25" s="8">
        <v>24303700</v>
      </c>
      <c r="F25" s="7">
        <v>40011</v>
      </c>
      <c r="G25" s="7">
        <v>58467449.899999999</v>
      </c>
      <c r="H25" s="8">
        <v>189</v>
      </c>
      <c r="I25" s="53">
        <v>368560</v>
      </c>
      <c r="J25" s="52">
        <v>69040</v>
      </c>
      <c r="K25" s="7">
        <v>124174099.58</v>
      </c>
      <c r="L25" s="8">
        <v>8756</v>
      </c>
      <c r="M25" s="8">
        <v>33672800</v>
      </c>
      <c r="N25" s="7">
        <v>60094</v>
      </c>
      <c r="O25" s="7">
        <v>90098127.579999998</v>
      </c>
      <c r="P25" s="8">
        <v>190</v>
      </c>
      <c r="Q25" s="81">
        <v>403172</v>
      </c>
      <c r="R25" s="52">
        <v>93685</v>
      </c>
      <c r="S25" s="7">
        <v>159608775.25999999</v>
      </c>
      <c r="T25" s="8">
        <v>11217</v>
      </c>
      <c r="U25" s="8">
        <v>41309000</v>
      </c>
      <c r="V25" s="7">
        <v>82135</v>
      </c>
      <c r="W25" s="7">
        <v>117557963.26000001</v>
      </c>
      <c r="X25" s="8">
        <v>333</v>
      </c>
      <c r="Y25" s="53">
        <v>741812</v>
      </c>
      <c r="Z25" s="52">
        <v>109667</v>
      </c>
      <c r="AA25" s="7">
        <v>175811147.94999999</v>
      </c>
      <c r="AB25" s="8">
        <v>11946</v>
      </c>
      <c r="AC25" s="8">
        <v>43985000</v>
      </c>
      <c r="AD25" s="7">
        <v>97309</v>
      </c>
      <c r="AE25" s="7">
        <v>131074193.95</v>
      </c>
      <c r="AF25" s="8">
        <v>412</v>
      </c>
      <c r="AG25" s="53">
        <v>751954</v>
      </c>
      <c r="AH25" s="42">
        <v>28605</v>
      </c>
      <c r="AI25" s="7">
        <v>51506698</v>
      </c>
      <c r="AJ25" s="8">
        <v>2664</v>
      </c>
      <c r="AK25" s="8">
        <v>14815934</v>
      </c>
      <c r="AL25" s="7">
        <v>25359</v>
      </c>
      <c r="AM25" s="7">
        <v>35487685</v>
      </c>
      <c r="AN25" s="8">
        <v>582</v>
      </c>
      <c r="AO25" s="81">
        <v>1203079</v>
      </c>
      <c r="AP25" s="52">
        <f t="shared" si="0"/>
        <v>91309</v>
      </c>
      <c r="AQ25" s="7">
        <f t="shared" si="1"/>
        <v>152598850.91999999</v>
      </c>
      <c r="AR25" s="8">
        <v>7018</v>
      </c>
      <c r="AS25" s="8">
        <v>41143925.039999999</v>
      </c>
      <c r="AT25" s="7">
        <v>83284</v>
      </c>
      <c r="AU25" s="7">
        <v>109615613.88</v>
      </c>
      <c r="AV25" s="8">
        <v>1007</v>
      </c>
      <c r="AW25" s="53">
        <v>1839312</v>
      </c>
      <c r="AX25" s="52">
        <f t="shared" si="2"/>
        <v>112213</v>
      </c>
      <c r="AY25" s="7">
        <f t="shared" si="3"/>
        <v>196774959</v>
      </c>
      <c r="AZ25" s="8">
        <v>5946</v>
      </c>
      <c r="BA25" s="8">
        <v>42430540</v>
      </c>
      <c r="BB25" s="7">
        <v>104691</v>
      </c>
      <c r="BC25" s="7">
        <v>151802926</v>
      </c>
      <c r="BD25" s="8">
        <v>1576</v>
      </c>
      <c r="BE25" s="53">
        <v>2541493</v>
      </c>
      <c r="BF25" s="52">
        <f t="shared" si="4"/>
        <v>148132</v>
      </c>
      <c r="BG25" s="7">
        <f t="shared" si="5"/>
        <v>226133386.53999999</v>
      </c>
      <c r="BH25" s="8">
        <v>6087</v>
      </c>
      <c r="BI25" s="8">
        <v>33453547.41</v>
      </c>
      <c r="BJ25" s="7">
        <v>139672</v>
      </c>
      <c r="BK25" s="7">
        <v>188963397.13</v>
      </c>
      <c r="BL25" s="8">
        <v>2373</v>
      </c>
      <c r="BM25" s="53">
        <v>3716442</v>
      </c>
    </row>
    <row r="26" spans="1:65" x14ac:dyDescent="0.3">
      <c r="A26" s="38" t="s">
        <v>36</v>
      </c>
      <c r="B26" s="52">
        <v>2487</v>
      </c>
      <c r="C26" s="7">
        <v>10201452.130000001</v>
      </c>
      <c r="D26" s="8">
        <v>978</v>
      </c>
      <c r="E26" s="8">
        <v>5433800</v>
      </c>
      <c r="F26" s="7">
        <v>1490</v>
      </c>
      <c r="G26" s="7">
        <v>4569738.13</v>
      </c>
      <c r="H26" s="8">
        <v>19</v>
      </c>
      <c r="I26" s="53">
        <v>197914</v>
      </c>
      <c r="J26" s="52">
        <v>2886</v>
      </c>
      <c r="K26" s="7">
        <v>8216223</v>
      </c>
      <c r="L26" s="8">
        <v>955</v>
      </c>
      <c r="M26" s="8">
        <v>3529800</v>
      </c>
      <c r="N26" s="7">
        <v>1902</v>
      </c>
      <c r="O26" s="7">
        <v>4571071</v>
      </c>
      <c r="P26" s="8">
        <v>29</v>
      </c>
      <c r="Q26" s="81">
        <v>115352</v>
      </c>
      <c r="R26" s="52">
        <v>3799</v>
      </c>
      <c r="S26" s="7">
        <v>11195937.119999999</v>
      </c>
      <c r="T26" s="8">
        <v>1110</v>
      </c>
      <c r="U26" s="8">
        <v>4157700</v>
      </c>
      <c r="V26" s="7">
        <v>2643</v>
      </c>
      <c r="W26" s="7">
        <v>6615620</v>
      </c>
      <c r="X26" s="8">
        <v>46</v>
      </c>
      <c r="Y26" s="53">
        <v>422617.12</v>
      </c>
      <c r="Z26" s="52">
        <v>6189</v>
      </c>
      <c r="AA26" s="7">
        <v>16928280</v>
      </c>
      <c r="AB26" s="8">
        <v>1673</v>
      </c>
      <c r="AC26" s="8">
        <v>6665300</v>
      </c>
      <c r="AD26" s="7">
        <v>4414</v>
      </c>
      <c r="AE26" s="7">
        <v>9587800</v>
      </c>
      <c r="AF26" s="8">
        <v>102</v>
      </c>
      <c r="AG26" s="53">
        <v>675180</v>
      </c>
      <c r="AH26" s="42">
        <v>2175</v>
      </c>
      <c r="AI26" s="7">
        <v>8390090</v>
      </c>
      <c r="AJ26" s="8">
        <v>425</v>
      </c>
      <c r="AK26" s="8">
        <v>2993011</v>
      </c>
      <c r="AL26" s="7">
        <v>1591</v>
      </c>
      <c r="AM26" s="7">
        <v>4438340</v>
      </c>
      <c r="AN26" s="8">
        <v>159</v>
      </c>
      <c r="AO26" s="81">
        <v>958739</v>
      </c>
      <c r="AP26" s="52">
        <f t="shared" si="0"/>
        <v>8936</v>
      </c>
      <c r="AQ26" s="7">
        <f t="shared" si="1"/>
        <v>22938519.990000002</v>
      </c>
      <c r="AR26" s="8">
        <v>1419</v>
      </c>
      <c r="AS26" s="8">
        <v>7404482.9400000004</v>
      </c>
      <c r="AT26" s="7">
        <v>7244</v>
      </c>
      <c r="AU26" s="7">
        <v>14587895.050000001</v>
      </c>
      <c r="AV26" s="8">
        <v>273</v>
      </c>
      <c r="AW26" s="53">
        <v>946142</v>
      </c>
      <c r="AX26" s="52">
        <f t="shared" si="2"/>
        <v>10901</v>
      </c>
      <c r="AY26" s="7">
        <f t="shared" si="3"/>
        <v>30594204</v>
      </c>
      <c r="AZ26" s="8">
        <v>1432</v>
      </c>
      <c r="BA26" s="8">
        <v>9713983</v>
      </c>
      <c r="BB26" s="7">
        <v>8891</v>
      </c>
      <c r="BC26" s="7">
        <v>19959205</v>
      </c>
      <c r="BD26" s="8">
        <v>578</v>
      </c>
      <c r="BE26" s="53">
        <v>921016</v>
      </c>
      <c r="BF26" s="52">
        <f t="shared" si="4"/>
        <v>12806</v>
      </c>
      <c r="BG26" s="7">
        <f t="shared" si="5"/>
        <v>32195946.009999998</v>
      </c>
      <c r="BH26" s="8">
        <v>1304</v>
      </c>
      <c r="BI26" s="8">
        <v>10317966.51</v>
      </c>
      <c r="BJ26" s="7">
        <v>10754</v>
      </c>
      <c r="BK26" s="7">
        <v>20667782.5</v>
      </c>
      <c r="BL26" s="8">
        <v>748</v>
      </c>
      <c r="BM26" s="53">
        <v>1210197</v>
      </c>
    </row>
    <row r="27" spans="1:65" x14ac:dyDescent="0.3">
      <c r="A27" s="38" t="s">
        <v>37</v>
      </c>
      <c r="B27" s="52">
        <v>65363</v>
      </c>
      <c r="C27" s="7">
        <v>101847584.79000001</v>
      </c>
      <c r="D27" s="8">
        <v>3838</v>
      </c>
      <c r="E27" s="8">
        <v>21409900</v>
      </c>
      <c r="F27" s="7">
        <v>61387</v>
      </c>
      <c r="G27" s="7">
        <v>79853483.790000007</v>
      </c>
      <c r="H27" s="8">
        <v>138</v>
      </c>
      <c r="I27" s="53">
        <v>584201</v>
      </c>
      <c r="J27" s="52">
        <v>89008</v>
      </c>
      <c r="K27" s="7">
        <v>143430778.77000001</v>
      </c>
      <c r="L27" s="8">
        <v>4657</v>
      </c>
      <c r="M27" s="8">
        <v>24785900</v>
      </c>
      <c r="N27" s="7">
        <v>84224</v>
      </c>
      <c r="O27" s="7">
        <v>118284484.77</v>
      </c>
      <c r="P27" s="8">
        <v>127</v>
      </c>
      <c r="Q27" s="81">
        <v>360394</v>
      </c>
      <c r="R27" s="52">
        <v>102399</v>
      </c>
      <c r="S27" s="7">
        <v>174227650.72999999</v>
      </c>
      <c r="T27" s="8">
        <v>4463</v>
      </c>
      <c r="U27" s="8">
        <v>25639600</v>
      </c>
      <c r="V27" s="7">
        <v>97678</v>
      </c>
      <c r="W27" s="7">
        <v>147653331.72999999</v>
      </c>
      <c r="X27" s="8">
        <v>258</v>
      </c>
      <c r="Y27" s="53">
        <v>934719</v>
      </c>
      <c r="Z27" s="52">
        <v>123112</v>
      </c>
      <c r="AA27" s="7">
        <v>196955772.41</v>
      </c>
      <c r="AB27" s="8">
        <v>4516</v>
      </c>
      <c r="AC27" s="8">
        <v>24631500</v>
      </c>
      <c r="AD27" s="7">
        <v>118290</v>
      </c>
      <c r="AE27" s="7">
        <v>171625755.41</v>
      </c>
      <c r="AF27" s="8">
        <v>306</v>
      </c>
      <c r="AG27" s="53">
        <v>698517</v>
      </c>
      <c r="AH27" s="42">
        <v>22000</v>
      </c>
      <c r="AI27" s="7">
        <v>52386027</v>
      </c>
      <c r="AJ27" s="8">
        <v>1814</v>
      </c>
      <c r="AK27" s="8">
        <v>21862953</v>
      </c>
      <c r="AL27" s="7">
        <v>19866</v>
      </c>
      <c r="AM27" s="7">
        <v>29578165</v>
      </c>
      <c r="AN27" s="8">
        <v>320</v>
      </c>
      <c r="AO27" s="81">
        <v>944909</v>
      </c>
      <c r="AP27" s="52">
        <f t="shared" si="0"/>
        <v>124284</v>
      </c>
      <c r="AQ27" s="7">
        <f t="shared" si="1"/>
        <v>199408960.59</v>
      </c>
      <c r="AR27" s="8">
        <v>3167</v>
      </c>
      <c r="AS27" s="8">
        <v>30118857.370000001</v>
      </c>
      <c r="AT27" s="7">
        <v>120672</v>
      </c>
      <c r="AU27" s="7">
        <v>165743775.22</v>
      </c>
      <c r="AV27" s="8">
        <v>445</v>
      </c>
      <c r="AW27" s="53">
        <v>3546328</v>
      </c>
      <c r="AX27" s="52">
        <f t="shared" si="2"/>
        <v>190205</v>
      </c>
      <c r="AY27" s="7">
        <f t="shared" si="3"/>
        <v>337274622</v>
      </c>
      <c r="AZ27" s="8">
        <v>3008</v>
      </c>
      <c r="BA27" s="8">
        <v>21837386</v>
      </c>
      <c r="BB27" s="7">
        <v>186513</v>
      </c>
      <c r="BC27" s="7">
        <v>312748905</v>
      </c>
      <c r="BD27" s="8">
        <v>684</v>
      </c>
      <c r="BE27" s="53">
        <v>2688331</v>
      </c>
      <c r="BF27" s="52">
        <f t="shared" si="4"/>
        <v>232156</v>
      </c>
      <c r="BG27" s="7">
        <f t="shared" si="5"/>
        <v>317529107.49000001</v>
      </c>
      <c r="BH27" s="8">
        <v>3306</v>
      </c>
      <c r="BI27" s="8">
        <v>23463012.920000002</v>
      </c>
      <c r="BJ27" s="7">
        <v>227645</v>
      </c>
      <c r="BK27" s="7">
        <v>291917696.56999999</v>
      </c>
      <c r="BL27" s="8">
        <v>1205</v>
      </c>
      <c r="BM27" s="53">
        <v>2148398</v>
      </c>
    </row>
    <row r="28" spans="1:65" x14ac:dyDescent="0.3">
      <c r="A28" s="38" t="s">
        <v>42</v>
      </c>
      <c r="B28" s="52">
        <v>25136</v>
      </c>
      <c r="C28" s="7">
        <v>74850355.879999995</v>
      </c>
      <c r="D28" s="8">
        <v>4562</v>
      </c>
      <c r="E28" s="8">
        <v>36249300</v>
      </c>
      <c r="F28" s="7">
        <v>20418</v>
      </c>
      <c r="G28" s="7">
        <v>37935071.880000003</v>
      </c>
      <c r="H28" s="8">
        <v>156</v>
      </c>
      <c r="I28" s="53">
        <v>665984</v>
      </c>
      <c r="J28" s="52">
        <v>32677</v>
      </c>
      <c r="K28" s="7">
        <v>96470764.609999999</v>
      </c>
      <c r="L28" s="8">
        <v>5868</v>
      </c>
      <c r="M28" s="8">
        <v>49573103</v>
      </c>
      <c r="N28" s="7">
        <v>26574</v>
      </c>
      <c r="O28" s="7">
        <v>45964618.609999999</v>
      </c>
      <c r="P28" s="8">
        <v>235</v>
      </c>
      <c r="Q28" s="81">
        <v>933043</v>
      </c>
      <c r="R28" s="52">
        <v>44411</v>
      </c>
      <c r="S28" s="7">
        <v>130849715.66</v>
      </c>
      <c r="T28" s="8">
        <v>8604</v>
      </c>
      <c r="U28" s="8">
        <v>68338600</v>
      </c>
      <c r="V28" s="7">
        <v>35497</v>
      </c>
      <c r="W28" s="7">
        <v>61247755.659999996</v>
      </c>
      <c r="X28" s="8">
        <v>310</v>
      </c>
      <c r="Y28" s="53">
        <v>1263360</v>
      </c>
      <c r="Z28" s="52">
        <v>50055</v>
      </c>
      <c r="AA28" s="7">
        <v>137681879.44999999</v>
      </c>
      <c r="AB28" s="8">
        <v>8254</v>
      </c>
      <c r="AC28" s="8">
        <v>68621100</v>
      </c>
      <c r="AD28" s="7">
        <v>41343</v>
      </c>
      <c r="AE28" s="7">
        <v>67595068.090000004</v>
      </c>
      <c r="AF28" s="8">
        <v>458</v>
      </c>
      <c r="AG28" s="53">
        <v>1465711.36</v>
      </c>
      <c r="AH28" s="42">
        <v>158766</v>
      </c>
      <c r="AI28" s="7">
        <v>828272019</v>
      </c>
      <c r="AJ28" s="8">
        <v>60747</v>
      </c>
      <c r="AK28" s="8">
        <v>663854185</v>
      </c>
      <c r="AL28" s="7">
        <v>95281</v>
      </c>
      <c r="AM28" s="7">
        <v>158607955</v>
      </c>
      <c r="AN28" s="8">
        <v>2738</v>
      </c>
      <c r="AO28" s="81">
        <v>5809879</v>
      </c>
      <c r="AP28" s="52">
        <f t="shared" si="0"/>
        <v>42287</v>
      </c>
      <c r="AQ28" s="7">
        <f t="shared" si="1"/>
        <v>135232290.65000001</v>
      </c>
      <c r="AR28" s="8">
        <v>5743</v>
      </c>
      <c r="AS28" s="8">
        <v>74819752.769999996</v>
      </c>
      <c r="AT28" s="7">
        <v>34762</v>
      </c>
      <c r="AU28" s="7">
        <v>56770490.880000003</v>
      </c>
      <c r="AV28" s="8">
        <v>1782</v>
      </c>
      <c r="AW28" s="53">
        <v>3642047</v>
      </c>
      <c r="AX28" s="52">
        <f t="shared" si="2"/>
        <v>326731</v>
      </c>
      <c r="AY28" s="7">
        <f t="shared" si="3"/>
        <v>1328177407</v>
      </c>
      <c r="AZ28" s="8">
        <v>76029</v>
      </c>
      <c r="BA28" s="8">
        <v>877372684</v>
      </c>
      <c r="BB28" s="7">
        <v>241594</v>
      </c>
      <c r="BC28" s="7">
        <v>431777519</v>
      </c>
      <c r="BD28" s="8">
        <v>9108</v>
      </c>
      <c r="BE28" s="53">
        <v>19027204</v>
      </c>
      <c r="BF28" s="52">
        <f t="shared" si="4"/>
        <v>100195</v>
      </c>
      <c r="BG28" s="7">
        <f t="shared" si="5"/>
        <v>277058389.87</v>
      </c>
      <c r="BH28" s="8">
        <v>9307</v>
      </c>
      <c r="BI28" s="8">
        <v>115584914.19</v>
      </c>
      <c r="BJ28" s="7">
        <v>87035</v>
      </c>
      <c r="BK28" s="7">
        <v>154035234.68000001</v>
      </c>
      <c r="BL28" s="8">
        <v>3853</v>
      </c>
      <c r="BM28" s="53">
        <v>7438241</v>
      </c>
    </row>
    <row r="29" spans="1:65" x14ac:dyDescent="0.3">
      <c r="A29" s="38" t="s">
        <v>41</v>
      </c>
      <c r="B29" s="52">
        <v>125256</v>
      </c>
      <c r="C29" s="7">
        <v>641341944.19000006</v>
      </c>
      <c r="D29" s="8">
        <v>65839</v>
      </c>
      <c r="E29" s="8">
        <v>520652755</v>
      </c>
      <c r="F29" s="7">
        <v>59102</v>
      </c>
      <c r="G29" s="7">
        <v>119828345.19</v>
      </c>
      <c r="H29" s="8">
        <v>315</v>
      </c>
      <c r="I29" s="53">
        <v>860844</v>
      </c>
      <c r="J29" s="52">
        <v>149858</v>
      </c>
      <c r="K29" s="7">
        <v>796673801.70000005</v>
      </c>
      <c r="L29" s="8">
        <v>74354</v>
      </c>
      <c r="M29" s="8">
        <v>639026006</v>
      </c>
      <c r="N29" s="7">
        <v>74994</v>
      </c>
      <c r="O29" s="7">
        <v>156510947.69999999</v>
      </c>
      <c r="P29" s="8">
        <v>510</v>
      </c>
      <c r="Q29" s="81">
        <v>1136848</v>
      </c>
      <c r="R29" s="52">
        <v>181961</v>
      </c>
      <c r="S29" s="7">
        <v>903609517.99000001</v>
      </c>
      <c r="T29" s="8">
        <v>80192</v>
      </c>
      <c r="U29" s="8">
        <v>697273500</v>
      </c>
      <c r="V29" s="7">
        <v>100944</v>
      </c>
      <c r="W29" s="7">
        <v>204468244.99000001</v>
      </c>
      <c r="X29" s="8">
        <v>825</v>
      </c>
      <c r="Y29" s="53">
        <v>1867773</v>
      </c>
      <c r="Z29" s="52">
        <v>220587</v>
      </c>
      <c r="AA29" s="7">
        <v>1035351774.4400001</v>
      </c>
      <c r="AB29" s="8">
        <v>85325</v>
      </c>
      <c r="AC29" s="8">
        <v>775910746</v>
      </c>
      <c r="AD29" s="7">
        <v>133781</v>
      </c>
      <c r="AE29" s="7">
        <v>256532410.44</v>
      </c>
      <c r="AF29" s="8">
        <v>1481</v>
      </c>
      <c r="AG29" s="53">
        <v>2908618</v>
      </c>
      <c r="AH29" s="42">
        <v>22240</v>
      </c>
      <c r="AI29" s="7">
        <v>95553037</v>
      </c>
      <c r="AJ29" s="8">
        <v>5176</v>
      </c>
      <c r="AK29" s="8">
        <v>65591053</v>
      </c>
      <c r="AL29" s="7">
        <v>16014</v>
      </c>
      <c r="AM29" s="7">
        <v>27325999</v>
      </c>
      <c r="AN29" s="8">
        <v>1050</v>
      </c>
      <c r="AO29" s="81">
        <v>2635985</v>
      </c>
      <c r="AP29" s="52">
        <f t="shared" si="0"/>
        <v>246549</v>
      </c>
      <c r="AQ29" s="7">
        <f t="shared" si="1"/>
        <v>1096574906.6900001</v>
      </c>
      <c r="AR29" s="8">
        <v>70787</v>
      </c>
      <c r="AS29" s="8">
        <v>794334859.13</v>
      </c>
      <c r="AT29" s="7">
        <v>170538</v>
      </c>
      <c r="AU29" s="7">
        <v>291950424.81</v>
      </c>
      <c r="AV29" s="8">
        <v>5224</v>
      </c>
      <c r="AW29" s="53">
        <v>10289622.75</v>
      </c>
      <c r="AX29" s="52">
        <f t="shared" si="2"/>
        <v>70262</v>
      </c>
      <c r="AY29" s="7">
        <f t="shared" si="3"/>
        <v>200913352</v>
      </c>
      <c r="AZ29" s="8">
        <v>6610</v>
      </c>
      <c r="BA29" s="8">
        <v>83747529</v>
      </c>
      <c r="BB29" s="7">
        <v>60990</v>
      </c>
      <c r="BC29" s="7">
        <v>111687003</v>
      </c>
      <c r="BD29" s="8">
        <v>2662</v>
      </c>
      <c r="BE29" s="53">
        <v>5478820</v>
      </c>
      <c r="BF29" s="52">
        <f t="shared" si="4"/>
        <v>410499</v>
      </c>
      <c r="BG29" s="7">
        <f t="shared" si="5"/>
        <v>1607815947.72</v>
      </c>
      <c r="BH29" s="8">
        <v>84647</v>
      </c>
      <c r="BI29" s="8">
        <v>1023814423.33</v>
      </c>
      <c r="BJ29" s="7">
        <v>311910</v>
      </c>
      <c r="BK29" s="7">
        <v>558737790.38999999</v>
      </c>
      <c r="BL29" s="8">
        <v>13942</v>
      </c>
      <c r="BM29" s="53">
        <v>25263734</v>
      </c>
    </row>
    <row r="30" spans="1:65" x14ac:dyDescent="0.3">
      <c r="A30" s="38" t="s">
        <v>15</v>
      </c>
      <c r="B30" s="52">
        <v>14636</v>
      </c>
      <c r="C30" s="7">
        <v>46154302.810000002</v>
      </c>
      <c r="D30" s="8">
        <v>3011</v>
      </c>
      <c r="E30" s="8">
        <v>18242500</v>
      </c>
      <c r="F30" s="7">
        <v>11395</v>
      </c>
      <c r="G30" s="7">
        <v>26696026.809999999</v>
      </c>
      <c r="H30" s="8">
        <v>230</v>
      </c>
      <c r="I30" s="53">
        <v>1215776</v>
      </c>
      <c r="J30" s="52">
        <v>20096</v>
      </c>
      <c r="K30" s="7">
        <v>53023779.329999998</v>
      </c>
      <c r="L30" s="8">
        <v>3770</v>
      </c>
      <c r="M30" s="8">
        <v>17560500</v>
      </c>
      <c r="N30" s="7">
        <v>16100</v>
      </c>
      <c r="O30" s="7">
        <v>34744106.329999998</v>
      </c>
      <c r="P30" s="8">
        <v>226</v>
      </c>
      <c r="Q30" s="81">
        <v>719173</v>
      </c>
      <c r="R30" s="52">
        <v>22616</v>
      </c>
      <c r="S30" s="7">
        <v>55495116.600000001</v>
      </c>
      <c r="T30" s="8">
        <v>4075</v>
      </c>
      <c r="U30" s="8">
        <v>19828400</v>
      </c>
      <c r="V30" s="7">
        <v>18115</v>
      </c>
      <c r="W30" s="7">
        <v>34724535.600000001</v>
      </c>
      <c r="X30" s="8">
        <v>426</v>
      </c>
      <c r="Y30" s="53">
        <v>942181</v>
      </c>
      <c r="Z30" s="52">
        <v>33264</v>
      </c>
      <c r="AA30" s="7">
        <v>70984511.689999998</v>
      </c>
      <c r="AB30" s="8">
        <v>4708</v>
      </c>
      <c r="AC30" s="8">
        <v>22189900</v>
      </c>
      <c r="AD30" s="7">
        <v>27707</v>
      </c>
      <c r="AE30" s="7">
        <v>46935564.689999998</v>
      </c>
      <c r="AF30" s="8">
        <v>849</v>
      </c>
      <c r="AG30" s="53">
        <v>1859047</v>
      </c>
      <c r="AH30" s="42">
        <v>14486</v>
      </c>
      <c r="AI30" s="7">
        <v>35657957</v>
      </c>
      <c r="AJ30" s="8">
        <v>1750</v>
      </c>
      <c r="AK30" s="8">
        <v>12022900</v>
      </c>
      <c r="AL30" s="7">
        <v>11749</v>
      </c>
      <c r="AM30" s="7">
        <v>20243817</v>
      </c>
      <c r="AN30" s="8">
        <v>987</v>
      </c>
      <c r="AO30" s="81">
        <v>3391240</v>
      </c>
      <c r="AP30" s="52">
        <f t="shared" si="0"/>
        <v>31979</v>
      </c>
      <c r="AQ30" s="7">
        <f t="shared" si="1"/>
        <v>70368799.450000003</v>
      </c>
      <c r="AR30" s="8">
        <v>3226</v>
      </c>
      <c r="AS30" s="8">
        <v>21926019.489999998</v>
      </c>
      <c r="AT30" s="7">
        <v>27617</v>
      </c>
      <c r="AU30" s="7">
        <v>45402312.960000001</v>
      </c>
      <c r="AV30" s="8">
        <v>1136</v>
      </c>
      <c r="AW30" s="53">
        <v>3040467</v>
      </c>
      <c r="AX30" s="52">
        <f t="shared" si="2"/>
        <v>40064</v>
      </c>
      <c r="AY30" s="7">
        <f t="shared" si="3"/>
        <v>84988581</v>
      </c>
      <c r="AZ30" s="8">
        <v>3153</v>
      </c>
      <c r="BA30" s="8">
        <v>23953306</v>
      </c>
      <c r="BB30" s="7">
        <v>35518</v>
      </c>
      <c r="BC30" s="7">
        <v>57507602</v>
      </c>
      <c r="BD30" s="8">
        <v>1393</v>
      </c>
      <c r="BE30" s="53">
        <v>3527673</v>
      </c>
      <c r="BF30" s="52">
        <f t="shared" si="4"/>
        <v>54891</v>
      </c>
      <c r="BG30" s="7">
        <f t="shared" si="5"/>
        <v>111857641.42</v>
      </c>
      <c r="BH30" s="8">
        <v>3864</v>
      </c>
      <c r="BI30" s="8">
        <v>31493453.850000001</v>
      </c>
      <c r="BJ30" s="7">
        <v>48808</v>
      </c>
      <c r="BK30" s="7">
        <v>75858813.829999998</v>
      </c>
      <c r="BL30" s="8">
        <v>2219</v>
      </c>
      <c r="BM30" s="53">
        <v>4505373.74</v>
      </c>
    </row>
    <row r="31" spans="1:65" x14ac:dyDescent="0.3">
      <c r="A31" s="38" t="s">
        <v>40</v>
      </c>
      <c r="B31" s="52">
        <v>125529</v>
      </c>
      <c r="C31" s="7">
        <v>748000936.50999999</v>
      </c>
      <c r="D31" s="8">
        <v>46442</v>
      </c>
      <c r="E31" s="8">
        <v>533763483</v>
      </c>
      <c r="F31" s="7">
        <v>77538</v>
      </c>
      <c r="G31" s="7">
        <v>211897383.50999999</v>
      </c>
      <c r="H31" s="8">
        <v>1549</v>
      </c>
      <c r="I31" s="53">
        <v>2340070</v>
      </c>
      <c r="J31" s="52">
        <v>151216</v>
      </c>
      <c r="K31" s="7">
        <v>826309111.55999994</v>
      </c>
      <c r="L31" s="8">
        <v>51491</v>
      </c>
      <c r="M31" s="8">
        <v>571605951</v>
      </c>
      <c r="N31" s="7">
        <v>97291</v>
      </c>
      <c r="O31" s="7">
        <v>250874475.56</v>
      </c>
      <c r="P31" s="8">
        <v>2434</v>
      </c>
      <c r="Q31" s="81">
        <v>3828685</v>
      </c>
      <c r="R31" s="52">
        <v>191794</v>
      </c>
      <c r="S31" s="7">
        <v>968328177.33000004</v>
      </c>
      <c r="T31" s="8">
        <v>58509</v>
      </c>
      <c r="U31" s="8">
        <v>637399584</v>
      </c>
      <c r="V31" s="7">
        <v>129631</v>
      </c>
      <c r="W31" s="7">
        <v>325233494.32999998</v>
      </c>
      <c r="X31" s="8">
        <v>3654</v>
      </c>
      <c r="Y31" s="53">
        <v>5695099</v>
      </c>
      <c r="Z31" s="52">
        <v>209717</v>
      </c>
      <c r="AA31" s="7">
        <v>989496154.49000001</v>
      </c>
      <c r="AB31" s="8">
        <v>56269</v>
      </c>
      <c r="AC31" s="8">
        <v>615529627</v>
      </c>
      <c r="AD31" s="7">
        <v>147734</v>
      </c>
      <c r="AE31" s="7">
        <v>365302053.49000001</v>
      </c>
      <c r="AF31" s="8">
        <v>5714</v>
      </c>
      <c r="AG31" s="53">
        <v>8664474</v>
      </c>
      <c r="AH31" s="42">
        <v>109320</v>
      </c>
      <c r="AI31" s="7">
        <v>457336227</v>
      </c>
      <c r="AJ31" s="8">
        <v>23633</v>
      </c>
      <c r="AK31" s="8">
        <v>286206124</v>
      </c>
      <c r="AL31" s="7">
        <v>78124</v>
      </c>
      <c r="AM31" s="7">
        <v>159170184</v>
      </c>
      <c r="AN31" s="8">
        <v>7563</v>
      </c>
      <c r="AO31" s="81">
        <v>11959919</v>
      </c>
      <c r="AP31" s="52">
        <f t="shared" si="0"/>
        <v>206825</v>
      </c>
      <c r="AQ31" s="7">
        <f t="shared" si="1"/>
        <v>873992520.45000005</v>
      </c>
      <c r="AR31" s="8">
        <v>40447</v>
      </c>
      <c r="AS31" s="8">
        <v>529244441.00999999</v>
      </c>
      <c r="AT31" s="7">
        <v>152785</v>
      </c>
      <c r="AU31" s="7">
        <v>325627886.44</v>
      </c>
      <c r="AV31" s="8">
        <v>13593</v>
      </c>
      <c r="AW31" s="53">
        <v>19120193</v>
      </c>
      <c r="AX31" s="52">
        <f t="shared" si="2"/>
        <v>292781</v>
      </c>
      <c r="AY31" s="7">
        <f t="shared" si="3"/>
        <v>1168646478</v>
      </c>
      <c r="AZ31" s="8">
        <v>47584</v>
      </c>
      <c r="BA31" s="8">
        <v>631618434</v>
      </c>
      <c r="BB31" s="7">
        <v>225652</v>
      </c>
      <c r="BC31" s="7">
        <v>508309691</v>
      </c>
      <c r="BD31" s="8">
        <v>19545</v>
      </c>
      <c r="BE31" s="53">
        <v>28718353</v>
      </c>
      <c r="BF31" s="52">
        <f t="shared" si="4"/>
        <v>391957</v>
      </c>
      <c r="BG31" s="7">
        <f t="shared" si="5"/>
        <v>1454670892.0799999</v>
      </c>
      <c r="BH31" s="8">
        <v>60539</v>
      </c>
      <c r="BI31" s="8">
        <v>795314998.65999997</v>
      </c>
      <c r="BJ31" s="7">
        <v>306722</v>
      </c>
      <c r="BK31" s="7">
        <v>624707691.41999996</v>
      </c>
      <c r="BL31" s="8">
        <v>24696</v>
      </c>
      <c r="BM31" s="53">
        <v>34648202</v>
      </c>
    </row>
    <row r="32" spans="1:65" x14ac:dyDescent="0.3">
      <c r="A32" s="39" t="s">
        <v>1</v>
      </c>
      <c r="B32" s="52">
        <v>11259</v>
      </c>
      <c r="C32" s="7">
        <v>41073667.630000003</v>
      </c>
      <c r="D32" s="8">
        <v>2081</v>
      </c>
      <c r="E32" s="8">
        <v>11415900</v>
      </c>
      <c r="F32" s="7">
        <v>9070</v>
      </c>
      <c r="G32" s="7">
        <v>29120593.629999999</v>
      </c>
      <c r="H32" s="8">
        <v>108</v>
      </c>
      <c r="I32" s="53">
        <v>537174</v>
      </c>
      <c r="J32" s="52">
        <v>12945</v>
      </c>
      <c r="K32" s="7">
        <v>48618216.409999996</v>
      </c>
      <c r="L32" s="8">
        <v>1977</v>
      </c>
      <c r="M32" s="8">
        <v>10884500</v>
      </c>
      <c r="N32" s="7">
        <v>10812</v>
      </c>
      <c r="O32" s="7">
        <v>37141111.409999996</v>
      </c>
      <c r="P32" s="8">
        <v>156</v>
      </c>
      <c r="Q32" s="81">
        <v>592605</v>
      </c>
      <c r="R32" s="52">
        <v>15127</v>
      </c>
      <c r="S32" s="7">
        <v>53739186.600000001</v>
      </c>
      <c r="T32" s="8">
        <v>1783</v>
      </c>
      <c r="U32" s="8">
        <v>9902900</v>
      </c>
      <c r="V32" s="7">
        <v>13045</v>
      </c>
      <c r="W32" s="7">
        <v>42711884.420000002</v>
      </c>
      <c r="X32" s="8">
        <v>299</v>
      </c>
      <c r="Y32" s="53">
        <v>1124402.18</v>
      </c>
      <c r="Z32" s="52">
        <v>19454</v>
      </c>
      <c r="AA32" s="7">
        <v>67647511.099999994</v>
      </c>
      <c r="AB32" s="8">
        <v>1783</v>
      </c>
      <c r="AC32" s="8">
        <v>11804100</v>
      </c>
      <c r="AD32" s="7">
        <v>17285</v>
      </c>
      <c r="AE32" s="7">
        <v>53143819.740000002</v>
      </c>
      <c r="AF32" s="8">
        <v>386</v>
      </c>
      <c r="AG32" s="53">
        <v>2699591.36</v>
      </c>
      <c r="AH32" s="42">
        <v>13816</v>
      </c>
      <c r="AI32" s="7">
        <v>48538664</v>
      </c>
      <c r="AJ32" s="8">
        <v>1390</v>
      </c>
      <c r="AK32" s="8">
        <v>12195227</v>
      </c>
      <c r="AL32" s="7">
        <v>12135</v>
      </c>
      <c r="AM32" s="7">
        <v>35125478</v>
      </c>
      <c r="AN32" s="8">
        <v>291</v>
      </c>
      <c r="AO32" s="81">
        <v>1217959</v>
      </c>
      <c r="AP32" s="52">
        <f t="shared" si="0"/>
        <v>21157</v>
      </c>
      <c r="AQ32" s="7">
        <f t="shared" si="1"/>
        <v>79936923.709999993</v>
      </c>
      <c r="AR32" s="8">
        <v>1738</v>
      </c>
      <c r="AS32" s="8">
        <v>16606710.98</v>
      </c>
      <c r="AT32" s="7">
        <v>18792</v>
      </c>
      <c r="AU32" s="7">
        <v>60331792.729999997</v>
      </c>
      <c r="AV32" s="8">
        <v>627</v>
      </c>
      <c r="AW32" s="53">
        <v>2998420</v>
      </c>
      <c r="AX32" s="52">
        <f t="shared" si="2"/>
        <v>31602</v>
      </c>
      <c r="AY32" s="7">
        <f t="shared" si="3"/>
        <v>113696799</v>
      </c>
      <c r="AZ32" s="8">
        <v>1954</v>
      </c>
      <c r="BA32" s="8">
        <v>21576352</v>
      </c>
      <c r="BB32" s="7">
        <v>28686</v>
      </c>
      <c r="BC32" s="7">
        <v>87089964</v>
      </c>
      <c r="BD32" s="8">
        <v>962</v>
      </c>
      <c r="BE32" s="53">
        <v>5030483</v>
      </c>
      <c r="BF32" s="52">
        <f t="shared" si="4"/>
        <v>42045</v>
      </c>
      <c r="BG32" s="7">
        <f t="shared" si="5"/>
        <v>149152671.57999998</v>
      </c>
      <c r="BH32" s="8">
        <v>2227</v>
      </c>
      <c r="BI32" s="8">
        <v>24496794.920000002</v>
      </c>
      <c r="BJ32" s="7">
        <v>38686</v>
      </c>
      <c r="BK32" s="7">
        <v>119878984.66</v>
      </c>
      <c r="BL32" s="8">
        <v>1132</v>
      </c>
      <c r="BM32" s="53">
        <v>4776892</v>
      </c>
    </row>
    <row r="33" spans="1:65" x14ac:dyDescent="0.3">
      <c r="A33" s="39" t="s">
        <v>4</v>
      </c>
      <c r="B33" s="52">
        <v>30472</v>
      </c>
      <c r="C33" s="7">
        <v>64497594</v>
      </c>
      <c r="D33" s="8">
        <v>4978</v>
      </c>
      <c r="E33" s="8">
        <v>25725800</v>
      </c>
      <c r="F33" s="7">
        <v>25392</v>
      </c>
      <c r="G33" s="7">
        <v>38528792</v>
      </c>
      <c r="H33" s="8">
        <v>102</v>
      </c>
      <c r="I33" s="53">
        <v>243002</v>
      </c>
      <c r="J33" s="52">
        <v>29335</v>
      </c>
      <c r="K33" s="7">
        <v>66585731.609999999</v>
      </c>
      <c r="L33" s="8">
        <v>5077</v>
      </c>
      <c r="M33" s="8">
        <v>29298400</v>
      </c>
      <c r="N33" s="7">
        <v>24091</v>
      </c>
      <c r="O33" s="7">
        <v>36658934.609999999</v>
      </c>
      <c r="P33" s="8">
        <v>167</v>
      </c>
      <c r="Q33" s="81">
        <v>628397</v>
      </c>
      <c r="R33" s="52">
        <v>31525</v>
      </c>
      <c r="S33" s="7">
        <v>75345037.799999997</v>
      </c>
      <c r="T33" s="8">
        <v>4194</v>
      </c>
      <c r="U33" s="8">
        <v>26682050</v>
      </c>
      <c r="V33" s="7">
        <v>27054</v>
      </c>
      <c r="W33" s="7">
        <v>47617223.799999997</v>
      </c>
      <c r="X33" s="8">
        <v>277</v>
      </c>
      <c r="Y33" s="53">
        <v>1045764</v>
      </c>
      <c r="Z33" s="52">
        <v>35071</v>
      </c>
      <c r="AA33" s="7">
        <v>79217889.569999993</v>
      </c>
      <c r="AB33" s="8">
        <v>4023</v>
      </c>
      <c r="AC33" s="8">
        <v>26731800</v>
      </c>
      <c r="AD33" s="7">
        <v>30719</v>
      </c>
      <c r="AE33" s="7">
        <v>51508861.57</v>
      </c>
      <c r="AF33" s="8">
        <v>329</v>
      </c>
      <c r="AG33" s="53">
        <v>977228</v>
      </c>
      <c r="AH33" s="42">
        <v>14209</v>
      </c>
      <c r="AI33" s="7">
        <v>45632849</v>
      </c>
      <c r="AJ33" s="8">
        <v>2659</v>
      </c>
      <c r="AK33" s="8">
        <v>26207361</v>
      </c>
      <c r="AL33" s="7">
        <v>11227</v>
      </c>
      <c r="AM33" s="7">
        <v>18655930</v>
      </c>
      <c r="AN33" s="8">
        <v>323</v>
      </c>
      <c r="AO33" s="81">
        <v>769558</v>
      </c>
      <c r="AP33" s="52">
        <f t="shared" si="0"/>
        <v>29394</v>
      </c>
      <c r="AQ33" s="7">
        <f t="shared" si="1"/>
        <v>77993498.269999996</v>
      </c>
      <c r="AR33" s="8">
        <v>2862</v>
      </c>
      <c r="AS33" s="8">
        <v>33438567.370000001</v>
      </c>
      <c r="AT33" s="7">
        <v>25739</v>
      </c>
      <c r="AU33" s="7">
        <v>43081021.899999999</v>
      </c>
      <c r="AV33" s="8">
        <v>793</v>
      </c>
      <c r="AW33" s="53">
        <v>1473909</v>
      </c>
      <c r="AX33" s="52">
        <f t="shared" si="2"/>
        <v>44649</v>
      </c>
      <c r="AY33" s="7">
        <f t="shared" si="3"/>
        <v>102732816</v>
      </c>
      <c r="AZ33" s="8">
        <v>3076</v>
      </c>
      <c r="BA33" s="8">
        <v>34786805</v>
      </c>
      <c r="BB33" s="7">
        <v>40755</v>
      </c>
      <c r="BC33" s="7">
        <v>65814467</v>
      </c>
      <c r="BD33" s="8">
        <v>818</v>
      </c>
      <c r="BE33" s="53">
        <v>2131544</v>
      </c>
      <c r="BF33" s="52">
        <f t="shared" si="4"/>
        <v>62509</v>
      </c>
      <c r="BG33" s="7">
        <f t="shared" si="5"/>
        <v>114297469.96000001</v>
      </c>
      <c r="BH33" s="8">
        <v>2885</v>
      </c>
      <c r="BI33" s="8">
        <v>27082721.18</v>
      </c>
      <c r="BJ33" s="7">
        <v>58333</v>
      </c>
      <c r="BK33" s="7">
        <v>85094227.780000001</v>
      </c>
      <c r="BL33" s="8">
        <v>1291</v>
      </c>
      <c r="BM33" s="53">
        <v>2120521</v>
      </c>
    </row>
    <row r="34" spans="1:65" x14ac:dyDescent="0.3">
      <c r="A34" s="39" t="s">
        <v>46</v>
      </c>
      <c r="B34" s="52">
        <v>103358</v>
      </c>
      <c r="C34" s="7">
        <v>293982271.26999998</v>
      </c>
      <c r="D34" s="8">
        <v>11844</v>
      </c>
      <c r="E34" s="8">
        <v>68836279</v>
      </c>
      <c r="F34" s="7">
        <v>91132</v>
      </c>
      <c r="G34" s="7">
        <v>223707104.27000001</v>
      </c>
      <c r="H34" s="8">
        <v>382</v>
      </c>
      <c r="I34" s="53">
        <v>1438888</v>
      </c>
      <c r="J34" s="52">
        <v>113269</v>
      </c>
      <c r="K34" s="7">
        <v>308614570.48000002</v>
      </c>
      <c r="L34" s="8">
        <v>9162</v>
      </c>
      <c r="M34" s="8">
        <v>59014650</v>
      </c>
      <c r="N34" s="7">
        <v>103334</v>
      </c>
      <c r="O34" s="7">
        <v>247287737.47999999</v>
      </c>
      <c r="P34" s="8">
        <v>773</v>
      </c>
      <c r="Q34" s="81">
        <v>2312183</v>
      </c>
      <c r="R34" s="52">
        <v>118781</v>
      </c>
      <c r="S34" s="7">
        <v>324474062.26999998</v>
      </c>
      <c r="T34" s="8">
        <v>7534</v>
      </c>
      <c r="U34" s="8">
        <v>49980200</v>
      </c>
      <c r="V34" s="7">
        <v>110485</v>
      </c>
      <c r="W34" s="7">
        <v>271735978.26999998</v>
      </c>
      <c r="X34" s="8">
        <v>762</v>
      </c>
      <c r="Y34" s="53">
        <v>2757884</v>
      </c>
      <c r="Z34" s="52">
        <v>124370</v>
      </c>
      <c r="AA34" s="7">
        <v>409024040.38999999</v>
      </c>
      <c r="AB34" s="8">
        <v>7450</v>
      </c>
      <c r="AC34" s="8">
        <v>57092000</v>
      </c>
      <c r="AD34" s="7">
        <v>116042</v>
      </c>
      <c r="AE34" s="7">
        <v>348048326.38999999</v>
      </c>
      <c r="AF34" s="8">
        <v>878</v>
      </c>
      <c r="AG34" s="53">
        <v>3883714</v>
      </c>
      <c r="AH34" s="42">
        <v>68795</v>
      </c>
      <c r="AI34" s="7">
        <v>291401642</v>
      </c>
      <c r="AJ34" s="8">
        <v>6477</v>
      </c>
      <c r="AK34" s="8">
        <v>68647123</v>
      </c>
      <c r="AL34" s="7">
        <v>61104</v>
      </c>
      <c r="AM34" s="7">
        <v>214279915</v>
      </c>
      <c r="AN34" s="8">
        <v>1214</v>
      </c>
      <c r="AO34" s="81">
        <v>8474604</v>
      </c>
      <c r="AP34" s="52">
        <f t="shared" si="0"/>
        <v>118584</v>
      </c>
      <c r="AQ34" s="7">
        <f t="shared" si="1"/>
        <v>465722685.58999997</v>
      </c>
      <c r="AR34" s="8">
        <v>7340</v>
      </c>
      <c r="AS34" s="8">
        <v>68191231.459999993</v>
      </c>
      <c r="AT34" s="7">
        <v>108122</v>
      </c>
      <c r="AU34" s="7">
        <v>378947967.13</v>
      </c>
      <c r="AV34" s="8">
        <v>3122</v>
      </c>
      <c r="AW34" s="53">
        <v>18583487</v>
      </c>
      <c r="AX34" s="52">
        <f t="shared" si="2"/>
        <v>182435</v>
      </c>
      <c r="AY34" s="7">
        <f t="shared" si="3"/>
        <v>650348549</v>
      </c>
      <c r="AZ34" s="8">
        <v>8690</v>
      </c>
      <c r="BA34" s="8">
        <v>84397950</v>
      </c>
      <c r="BB34" s="7">
        <v>169451</v>
      </c>
      <c r="BC34" s="7">
        <v>541363259</v>
      </c>
      <c r="BD34" s="8">
        <v>4294</v>
      </c>
      <c r="BE34" s="53">
        <v>24587340</v>
      </c>
      <c r="BF34" s="52">
        <f t="shared" si="4"/>
        <v>236841</v>
      </c>
      <c r="BG34" s="7">
        <f t="shared" si="5"/>
        <v>794083973.16000009</v>
      </c>
      <c r="BH34" s="8">
        <v>8968</v>
      </c>
      <c r="BI34" s="8">
        <v>82605760.569999993</v>
      </c>
      <c r="BJ34" s="7">
        <v>221096</v>
      </c>
      <c r="BK34" s="7">
        <v>677644156.59000003</v>
      </c>
      <c r="BL34" s="8">
        <v>6777</v>
      </c>
      <c r="BM34" s="53">
        <v>33834056</v>
      </c>
    </row>
    <row r="35" spans="1:65" x14ac:dyDescent="0.3">
      <c r="A35" s="39" t="s">
        <v>31</v>
      </c>
      <c r="B35" s="52">
        <v>19350</v>
      </c>
      <c r="C35" s="7">
        <v>61618819.399999999</v>
      </c>
      <c r="D35" s="8">
        <v>5454</v>
      </c>
      <c r="E35" s="8">
        <v>36423300</v>
      </c>
      <c r="F35" s="7">
        <v>13767</v>
      </c>
      <c r="G35" s="7">
        <v>24709462.399999999</v>
      </c>
      <c r="H35" s="8">
        <v>129</v>
      </c>
      <c r="I35" s="53">
        <v>486057</v>
      </c>
      <c r="J35" s="52">
        <v>24576</v>
      </c>
      <c r="K35" s="7">
        <v>74015137.700000003</v>
      </c>
      <c r="L35" s="8">
        <v>5727</v>
      </c>
      <c r="M35" s="8">
        <v>40125500</v>
      </c>
      <c r="N35" s="7">
        <v>18696</v>
      </c>
      <c r="O35" s="7">
        <v>33450763.699999999</v>
      </c>
      <c r="P35" s="8">
        <v>153</v>
      </c>
      <c r="Q35" s="81">
        <v>438874</v>
      </c>
      <c r="R35" s="52">
        <v>29695</v>
      </c>
      <c r="S35" s="7">
        <v>80623867.670000002</v>
      </c>
      <c r="T35" s="8">
        <v>5092</v>
      </c>
      <c r="U35" s="8">
        <v>35182960</v>
      </c>
      <c r="V35" s="7">
        <v>24436</v>
      </c>
      <c r="W35" s="7">
        <v>44923654.670000002</v>
      </c>
      <c r="X35" s="8">
        <v>167</v>
      </c>
      <c r="Y35" s="53">
        <v>517253</v>
      </c>
      <c r="Z35" s="52">
        <v>38843</v>
      </c>
      <c r="AA35" s="7">
        <v>101823458.02</v>
      </c>
      <c r="AB35" s="8">
        <v>5160</v>
      </c>
      <c r="AC35" s="8">
        <v>45494100</v>
      </c>
      <c r="AD35" s="7">
        <v>33357</v>
      </c>
      <c r="AE35" s="7">
        <v>55329210.020000003</v>
      </c>
      <c r="AF35" s="8">
        <v>326</v>
      </c>
      <c r="AG35" s="53">
        <v>1000148</v>
      </c>
      <c r="AH35" s="42">
        <v>19104</v>
      </c>
      <c r="AI35" s="7">
        <v>66641541</v>
      </c>
      <c r="AJ35" s="8">
        <v>3086</v>
      </c>
      <c r="AK35" s="8">
        <v>39000029</v>
      </c>
      <c r="AL35" s="7">
        <v>15588</v>
      </c>
      <c r="AM35" s="7">
        <v>26062283</v>
      </c>
      <c r="AN35" s="8">
        <v>430</v>
      </c>
      <c r="AO35" s="81">
        <v>1579229</v>
      </c>
      <c r="AP35" s="52">
        <f t="shared" si="0"/>
        <v>28485</v>
      </c>
      <c r="AQ35" s="7">
        <f t="shared" si="1"/>
        <v>70267608.359999999</v>
      </c>
      <c r="AR35" s="8">
        <v>2591</v>
      </c>
      <c r="AS35" s="8">
        <v>25047287.52</v>
      </c>
      <c r="AT35" s="7">
        <v>25236</v>
      </c>
      <c r="AU35" s="7">
        <v>43340828.840000004</v>
      </c>
      <c r="AV35" s="8">
        <v>658</v>
      </c>
      <c r="AW35" s="53">
        <v>1879492</v>
      </c>
      <c r="AX35" s="52">
        <f t="shared" si="2"/>
        <v>49210</v>
      </c>
      <c r="AY35" s="7">
        <f t="shared" si="3"/>
        <v>110460362</v>
      </c>
      <c r="AZ35" s="8">
        <v>3102</v>
      </c>
      <c r="BA35" s="8">
        <v>31247189</v>
      </c>
      <c r="BB35" s="7">
        <v>45153</v>
      </c>
      <c r="BC35" s="7">
        <v>76673128</v>
      </c>
      <c r="BD35" s="8">
        <v>955</v>
      </c>
      <c r="BE35" s="53">
        <v>2540045</v>
      </c>
      <c r="BF35" s="52">
        <f t="shared" si="4"/>
        <v>64304</v>
      </c>
      <c r="BG35" s="7">
        <f t="shared" si="5"/>
        <v>125481495.84999999</v>
      </c>
      <c r="BH35" s="8">
        <v>3132</v>
      </c>
      <c r="BI35" s="8">
        <v>28105918.93</v>
      </c>
      <c r="BJ35" s="7">
        <v>59859</v>
      </c>
      <c r="BK35" s="7">
        <v>94511380.920000002</v>
      </c>
      <c r="BL35" s="8">
        <v>1313</v>
      </c>
      <c r="BM35" s="53">
        <v>2864196</v>
      </c>
    </row>
    <row r="36" spans="1:65" x14ac:dyDescent="0.3">
      <c r="A36" s="39" t="s">
        <v>38</v>
      </c>
      <c r="B36" s="52">
        <v>254162</v>
      </c>
      <c r="C36" s="7">
        <v>402713053.45999998</v>
      </c>
      <c r="D36" s="8">
        <v>12088</v>
      </c>
      <c r="E36" s="8">
        <v>63564690</v>
      </c>
      <c r="F36" s="7">
        <v>241376</v>
      </c>
      <c r="G36" s="7">
        <v>336873827.45999998</v>
      </c>
      <c r="H36" s="8">
        <v>698</v>
      </c>
      <c r="I36" s="53">
        <v>2274536</v>
      </c>
      <c r="J36" s="52">
        <v>276905</v>
      </c>
      <c r="K36" s="7">
        <v>524295915.69999999</v>
      </c>
      <c r="L36" s="8">
        <v>12634</v>
      </c>
      <c r="M36" s="8">
        <v>72517111</v>
      </c>
      <c r="N36" s="7">
        <v>263442</v>
      </c>
      <c r="O36" s="7">
        <v>449052544.69999999</v>
      </c>
      <c r="P36" s="8">
        <v>829</v>
      </c>
      <c r="Q36" s="81">
        <v>2726260</v>
      </c>
      <c r="R36" s="52">
        <v>338095</v>
      </c>
      <c r="S36" s="7">
        <v>686280038.80999994</v>
      </c>
      <c r="T36" s="8">
        <v>13496</v>
      </c>
      <c r="U36" s="8">
        <v>81446925</v>
      </c>
      <c r="V36" s="7">
        <v>323252</v>
      </c>
      <c r="W36" s="7">
        <v>600328565.36000001</v>
      </c>
      <c r="X36" s="8">
        <v>1347</v>
      </c>
      <c r="Y36" s="53">
        <v>4504548.45</v>
      </c>
      <c r="Z36" s="52">
        <v>443978</v>
      </c>
      <c r="AA36" s="7">
        <v>855190146.30999994</v>
      </c>
      <c r="AB36" s="8">
        <v>14876</v>
      </c>
      <c r="AC36" s="8">
        <v>107012300</v>
      </c>
      <c r="AD36" s="7">
        <v>427161</v>
      </c>
      <c r="AE36" s="7">
        <v>743395746.30999994</v>
      </c>
      <c r="AF36" s="8">
        <v>1941</v>
      </c>
      <c r="AG36" s="53">
        <v>4782100</v>
      </c>
      <c r="AH36" s="42">
        <v>173077</v>
      </c>
      <c r="AI36" s="7">
        <v>501609184</v>
      </c>
      <c r="AJ36" s="8">
        <v>9896</v>
      </c>
      <c r="AK36" s="8">
        <v>131202910</v>
      </c>
      <c r="AL36" s="7">
        <v>160013</v>
      </c>
      <c r="AM36" s="7">
        <v>364007750</v>
      </c>
      <c r="AN36" s="8">
        <v>3168</v>
      </c>
      <c r="AO36" s="81">
        <v>6398524</v>
      </c>
      <c r="AP36" s="52">
        <f t="shared" si="0"/>
        <v>394533</v>
      </c>
      <c r="AQ36" s="7">
        <f t="shared" si="1"/>
        <v>858485290.94000006</v>
      </c>
      <c r="AR36" s="8">
        <v>11114</v>
      </c>
      <c r="AS36" s="8">
        <v>100977792.47</v>
      </c>
      <c r="AT36" s="7">
        <v>377880</v>
      </c>
      <c r="AU36" s="7">
        <v>745360523.47000003</v>
      </c>
      <c r="AV36" s="8">
        <v>5539</v>
      </c>
      <c r="AW36" s="53">
        <v>12146975</v>
      </c>
      <c r="AX36" s="52">
        <f t="shared" si="2"/>
        <v>598492</v>
      </c>
      <c r="AY36" s="7">
        <f t="shared" si="3"/>
        <v>1246130523</v>
      </c>
      <c r="AZ36" s="8">
        <v>12454</v>
      </c>
      <c r="BA36" s="8">
        <v>108810250</v>
      </c>
      <c r="BB36" s="7">
        <v>572427</v>
      </c>
      <c r="BC36" s="7">
        <v>1116427251</v>
      </c>
      <c r="BD36" s="8">
        <v>13611</v>
      </c>
      <c r="BE36" s="53">
        <v>20893022</v>
      </c>
      <c r="BF36" s="52">
        <f t="shared" si="4"/>
        <v>871181</v>
      </c>
      <c r="BG36" s="7">
        <f t="shared" si="5"/>
        <v>1799713561.1400001</v>
      </c>
      <c r="BH36" s="8">
        <v>13790</v>
      </c>
      <c r="BI36" s="8">
        <v>129439462.68000001</v>
      </c>
      <c r="BJ36" s="7">
        <v>800418</v>
      </c>
      <c r="BK36" s="7">
        <v>1638162381.3199999</v>
      </c>
      <c r="BL36" s="8">
        <v>56973</v>
      </c>
      <c r="BM36" s="53">
        <v>32111717.140000001</v>
      </c>
    </row>
    <row r="37" spans="1:65" x14ac:dyDescent="0.3">
      <c r="A37" s="39" t="s">
        <v>43</v>
      </c>
      <c r="B37" s="52">
        <v>189410</v>
      </c>
      <c r="C37" s="7">
        <v>702643668.70000005</v>
      </c>
      <c r="D37" s="8">
        <v>84554</v>
      </c>
      <c r="E37" s="8">
        <v>400974600</v>
      </c>
      <c r="F37" s="7">
        <v>103611</v>
      </c>
      <c r="G37" s="7">
        <v>296143007.69999999</v>
      </c>
      <c r="H37" s="8">
        <v>1245</v>
      </c>
      <c r="I37" s="53">
        <v>5526061</v>
      </c>
      <c r="J37" s="52">
        <v>216333</v>
      </c>
      <c r="K37" s="7">
        <v>743694807.13</v>
      </c>
      <c r="L37" s="8">
        <v>88415</v>
      </c>
      <c r="M37" s="8">
        <v>396642787</v>
      </c>
      <c r="N37" s="7">
        <v>126184</v>
      </c>
      <c r="O37" s="7">
        <v>339404692.13</v>
      </c>
      <c r="P37" s="8">
        <v>1734</v>
      </c>
      <c r="Q37" s="81">
        <v>7647328</v>
      </c>
      <c r="R37" s="52">
        <v>205620</v>
      </c>
      <c r="S37" s="7">
        <v>601658615.25999999</v>
      </c>
      <c r="T37" s="8">
        <v>77637</v>
      </c>
      <c r="U37" s="8">
        <v>324005530</v>
      </c>
      <c r="V37" s="7">
        <v>126215</v>
      </c>
      <c r="W37" s="7">
        <v>270652984.25999999</v>
      </c>
      <c r="X37" s="8">
        <v>1768</v>
      </c>
      <c r="Y37" s="53">
        <v>7000101</v>
      </c>
      <c r="Z37" s="52">
        <v>234604</v>
      </c>
      <c r="AA37" s="7">
        <v>599196090.92999995</v>
      </c>
      <c r="AB37" s="8">
        <v>70236</v>
      </c>
      <c r="AC37" s="8">
        <v>292586500</v>
      </c>
      <c r="AD37" s="7">
        <v>162161</v>
      </c>
      <c r="AE37" s="7">
        <v>298925664.98000002</v>
      </c>
      <c r="AF37" s="8">
        <v>2207</v>
      </c>
      <c r="AG37" s="53">
        <v>7683925.9500000002</v>
      </c>
      <c r="AH37" s="42">
        <v>128567</v>
      </c>
      <c r="AI37" s="7">
        <v>386303855</v>
      </c>
      <c r="AJ37" s="8">
        <v>38194</v>
      </c>
      <c r="AK37" s="8">
        <v>193258876</v>
      </c>
      <c r="AL37" s="7">
        <v>86593</v>
      </c>
      <c r="AM37" s="7">
        <v>174584634</v>
      </c>
      <c r="AN37" s="8">
        <v>3780</v>
      </c>
      <c r="AO37" s="81">
        <v>18460345</v>
      </c>
      <c r="AP37" s="52">
        <f t="shared" si="0"/>
        <v>207507</v>
      </c>
      <c r="AQ37" s="7">
        <f t="shared" si="1"/>
        <v>554283360.22000003</v>
      </c>
      <c r="AR37" s="8">
        <v>53360</v>
      </c>
      <c r="AS37" s="8">
        <v>243781494.87</v>
      </c>
      <c r="AT37" s="7">
        <v>146192</v>
      </c>
      <c r="AU37" s="7">
        <v>280398956.35000002</v>
      </c>
      <c r="AV37" s="8">
        <v>7955</v>
      </c>
      <c r="AW37" s="53">
        <v>30102909</v>
      </c>
      <c r="AX37" s="52">
        <f t="shared" si="2"/>
        <v>482615</v>
      </c>
      <c r="AY37" s="7">
        <f t="shared" si="3"/>
        <v>989985118</v>
      </c>
      <c r="AZ37" s="8">
        <v>103741</v>
      </c>
      <c r="BA37" s="8">
        <v>389887864</v>
      </c>
      <c r="BB37" s="7">
        <v>365672</v>
      </c>
      <c r="BC37" s="7">
        <v>561869918</v>
      </c>
      <c r="BD37" s="8">
        <v>13202</v>
      </c>
      <c r="BE37" s="53">
        <v>38227336</v>
      </c>
      <c r="BF37" s="52">
        <f t="shared" si="4"/>
        <v>1021430</v>
      </c>
      <c r="BG37" s="7">
        <f t="shared" si="5"/>
        <v>1718344420</v>
      </c>
      <c r="BH37" s="8">
        <v>168425</v>
      </c>
      <c r="BI37" s="8">
        <v>578507244.44000006</v>
      </c>
      <c r="BJ37" s="7">
        <v>820440</v>
      </c>
      <c r="BK37" s="7">
        <v>1074645826.0599999</v>
      </c>
      <c r="BL37" s="8">
        <v>32565</v>
      </c>
      <c r="BM37" s="53">
        <v>65191349.5</v>
      </c>
    </row>
    <row r="38" spans="1:65" x14ac:dyDescent="0.3">
      <c r="A38" s="40" t="s">
        <v>3</v>
      </c>
      <c r="B38" s="52">
        <v>76257</v>
      </c>
      <c r="C38" s="7">
        <v>661606079.54999995</v>
      </c>
      <c r="D38" s="8">
        <v>38689</v>
      </c>
      <c r="E38" s="8">
        <v>494937352</v>
      </c>
      <c r="F38" s="7">
        <v>36514</v>
      </c>
      <c r="G38" s="7">
        <v>163141666.55000001</v>
      </c>
      <c r="H38" s="8">
        <v>1054</v>
      </c>
      <c r="I38" s="53">
        <v>3527061</v>
      </c>
      <c r="J38" s="52">
        <v>91084</v>
      </c>
      <c r="K38" s="7">
        <v>744314476.37</v>
      </c>
      <c r="L38" s="8">
        <v>40739</v>
      </c>
      <c r="M38" s="8">
        <v>531490111</v>
      </c>
      <c r="N38" s="7">
        <v>48995</v>
      </c>
      <c r="O38" s="7">
        <v>208908207.37</v>
      </c>
      <c r="P38" s="8">
        <v>1350</v>
      </c>
      <c r="Q38" s="81">
        <v>3916158</v>
      </c>
      <c r="R38" s="52">
        <v>114892</v>
      </c>
      <c r="S38" s="7">
        <v>812184291.42999995</v>
      </c>
      <c r="T38" s="8">
        <v>44774</v>
      </c>
      <c r="U38" s="8">
        <v>557091096</v>
      </c>
      <c r="V38" s="7">
        <v>62908</v>
      </c>
      <c r="W38" s="7">
        <v>238157934.03999999</v>
      </c>
      <c r="X38" s="8">
        <v>7210</v>
      </c>
      <c r="Y38" s="53">
        <v>16935261.390000001</v>
      </c>
      <c r="Z38" s="52">
        <v>125790</v>
      </c>
      <c r="AA38" s="7">
        <v>791443064.25</v>
      </c>
      <c r="AB38" s="8">
        <v>43447</v>
      </c>
      <c r="AC38" s="8">
        <v>525812415</v>
      </c>
      <c r="AD38" s="7">
        <v>78228</v>
      </c>
      <c r="AE38" s="7">
        <v>252789597.22999999</v>
      </c>
      <c r="AF38" s="8">
        <v>4115</v>
      </c>
      <c r="AG38" s="53">
        <v>12841052.02</v>
      </c>
      <c r="AH38" s="42">
        <v>51879</v>
      </c>
      <c r="AI38" s="7">
        <v>331247542</v>
      </c>
      <c r="AJ38" s="8">
        <v>16507</v>
      </c>
      <c r="AK38" s="8">
        <v>244853626</v>
      </c>
      <c r="AL38" s="7">
        <v>31641</v>
      </c>
      <c r="AM38" s="7">
        <v>71776668</v>
      </c>
      <c r="AN38" s="8">
        <v>3731</v>
      </c>
      <c r="AO38" s="81">
        <v>14617248</v>
      </c>
      <c r="AP38" s="52">
        <f t="shared" si="0"/>
        <v>61292</v>
      </c>
      <c r="AQ38" s="7">
        <f t="shared" si="1"/>
        <v>357211848.54000002</v>
      </c>
      <c r="AR38" s="8">
        <v>17529</v>
      </c>
      <c r="AS38" s="8">
        <v>254653112.05000001</v>
      </c>
      <c r="AT38" s="7">
        <v>38299</v>
      </c>
      <c r="AU38" s="7">
        <v>78869761.5</v>
      </c>
      <c r="AV38" s="8">
        <v>5464</v>
      </c>
      <c r="AW38" s="53">
        <v>23688974.989999998</v>
      </c>
      <c r="AX38" s="52">
        <f t="shared" si="2"/>
        <v>158524</v>
      </c>
      <c r="AY38" s="7">
        <f t="shared" si="3"/>
        <v>877830400</v>
      </c>
      <c r="AZ38" s="8">
        <v>32725</v>
      </c>
      <c r="BA38" s="8">
        <v>519205198</v>
      </c>
      <c r="BB38" s="7">
        <v>118182</v>
      </c>
      <c r="BC38" s="7">
        <v>339106404</v>
      </c>
      <c r="BD38" s="8">
        <v>7617</v>
      </c>
      <c r="BE38" s="53">
        <v>19518798</v>
      </c>
      <c r="BF38" s="52">
        <f t="shared" si="4"/>
        <v>242361</v>
      </c>
      <c r="BG38" s="7">
        <f t="shared" si="5"/>
        <v>1175165991.5599999</v>
      </c>
      <c r="BH38" s="8">
        <v>44216</v>
      </c>
      <c r="BI38" s="8">
        <v>630299398.27999997</v>
      </c>
      <c r="BJ38" s="7">
        <v>188115</v>
      </c>
      <c r="BK38" s="7">
        <v>522980558.72000003</v>
      </c>
      <c r="BL38" s="8">
        <v>10030</v>
      </c>
      <c r="BM38" s="53">
        <v>21886034.559999999</v>
      </c>
    </row>
    <row r="39" spans="1:65" x14ac:dyDescent="0.3">
      <c r="A39" s="40" t="s">
        <v>24</v>
      </c>
      <c r="B39" s="52">
        <v>1721</v>
      </c>
      <c r="C39" s="7">
        <v>6884832.3200000003</v>
      </c>
      <c r="D39" s="8">
        <v>567</v>
      </c>
      <c r="E39" s="8">
        <v>3653900</v>
      </c>
      <c r="F39" s="7">
        <v>1120</v>
      </c>
      <c r="G39" s="7">
        <v>2732888.32</v>
      </c>
      <c r="H39" s="8">
        <v>34</v>
      </c>
      <c r="I39" s="53">
        <v>498044</v>
      </c>
      <c r="J39" s="52">
        <v>2304</v>
      </c>
      <c r="K39" s="7">
        <v>8086882</v>
      </c>
      <c r="L39" s="8">
        <v>541</v>
      </c>
      <c r="M39" s="8">
        <v>3677550</v>
      </c>
      <c r="N39" s="7">
        <v>1734</v>
      </c>
      <c r="O39" s="7">
        <v>4267059</v>
      </c>
      <c r="P39" s="8">
        <v>29</v>
      </c>
      <c r="Q39" s="81">
        <v>142273</v>
      </c>
      <c r="R39" s="52">
        <v>3866</v>
      </c>
      <c r="S39" s="7">
        <v>12858045</v>
      </c>
      <c r="T39" s="8">
        <v>932</v>
      </c>
      <c r="U39" s="8">
        <v>5274000</v>
      </c>
      <c r="V39" s="7">
        <v>2859</v>
      </c>
      <c r="W39" s="7">
        <v>6928317</v>
      </c>
      <c r="X39" s="8">
        <v>75</v>
      </c>
      <c r="Y39" s="53">
        <v>655728</v>
      </c>
      <c r="Z39" s="52">
        <v>5084</v>
      </c>
      <c r="AA39" s="7">
        <v>13686896.15</v>
      </c>
      <c r="AB39" s="8">
        <v>1003</v>
      </c>
      <c r="AC39" s="8">
        <v>5972300</v>
      </c>
      <c r="AD39" s="7">
        <v>3922</v>
      </c>
      <c r="AE39" s="7">
        <v>7161245.1500000004</v>
      </c>
      <c r="AF39" s="8">
        <v>159</v>
      </c>
      <c r="AG39" s="53">
        <v>553351</v>
      </c>
      <c r="AH39" s="42">
        <v>3121</v>
      </c>
      <c r="AI39" s="7">
        <v>9445878</v>
      </c>
      <c r="AJ39" s="8">
        <v>661</v>
      </c>
      <c r="AK39" s="8">
        <v>5145304</v>
      </c>
      <c r="AL39" s="7">
        <v>2179</v>
      </c>
      <c r="AM39" s="7">
        <v>3708377</v>
      </c>
      <c r="AN39" s="8">
        <v>281</v>
      </c>
      <c r="AO39" s="81">
        <v>592197</v>
      </c>
      <c r="AP39" s="52">
        <f t="shared" si="0"/>
        <v>5950</v>
      </c>
      <c r="AQ39" s="7">
        <f t="shared" si="1"/>
        <v>20124864.5</v>
      </c>
      <c r="AR39" s="8">
        <v>977</v>
      </c>
      <c r="AS39" s="8">
        <v>10987136.66</v>
      </c>
      <c r="AT39" s="7">
        <v>4491</v>
      </c>
      <c r="AU39" s="7">
        <v>7885278.8399999999</v>
      </c>
      <c r="AV39" s="8">
        <v>482</v>
      </c>
      <c r="AW39" s="53">
        <v>1252449</v>
      </c>
      <c r="AX39" s="52">
        <f t="shared" si="2"/>
        <v>8462</v>
      </c>
      <c r="AY39" s="7">
        <f t="shared" si="3"/>
        <v>25656289</v>
      </c>
      <c r="AZ39" s="8">
        <v>914</v>
      </c>
      <c r="BA39" s="8">
        <v>9842644</v>
      </c>
      <c r="BB39" s="7">
        <v>7149</v>
      </c>
      <c r="BC39" s="7">
        <v>14793497</v>
      </c>
      <c r="BD39" s="8">
        <v>399</v>
      </c>
      <c r="BE39" s="53">
        <v>1020148</v>
      </c>
      <c r="BF39" s="52">
        <f t="shared" si="4"/>
        <v>8746</v>
      </c>
      <c r="BG39" s="7">
        <f t="shared" si="5"/>
        <v>21994236.619999997</v>
      </c>
      <c r="BH39" s="8">
        <v>711</v>
      </c>
      <c r="BI39" s="8">
        <v>8576107.4399999995</v>
      </c>
      <c r="BJ39" s="7">
        <v>7542</v>
      </c>
      <c r="BK39" s="7">
        <v>12262112.18</v>
      </c>
      <c r="BL39" s="8">
        <v>493</v>
      </c>
      <c r="BM39" s="53">
        <v>1156017</v>
      </c>
    </row>
    <row r="40" spans="1:65" x14ac:dyDescent="0.3">
      <c r="A40" s="40" t="s">
        <v>23</v>
      </c>
      <c r="B40" s="52">
        <v>5840</v>
      </c>
      <c r="C40" s="7">
        <v>27149796.210000001</v>
      </c>
      <c r="D40" s="8">
        <v>855</v>
      </c>
      <c r="E40" s="8">
        <v>5361500</v>
      </c>
      <c r="F40" s="7">
        <v>4967</v>
      </c>
      <c r="G40" s="7">
        <v>21560862.210000001</v>
      </c>
      <c r="H40" s="8">
        <v>18</v>
      </c>
      <c r="I40" s="53">
        <v>227434</v>
      </c>
      <c r="J40" s="52">
        <v>6553</v>
      </c>
      <c r="K40" s="7">
        <v>29166362.399999999</v>
      </c>
      <c r="L40" s="8">
        <v>794</v>
      </c>
      <c r="M40" s="8">
        <v>4805500</v>
      </c>
      <c r="N40" s="7">
        <v>5709</v>
      </c>
      <c r="O40" s="7">
        <v>23505976.399999999</v>
      </c>
      <c r="P40" s="8">
        <v>50</v>
      </c>
      <c r="Q40" s="81">
        <v>854886</v>
      </c>
      <c r="R40" s="52">
        <v>8376</v>
      </c>
      <c r="S40" s="7">
        <v>41628390.170000002</v>
      </c>
      <c r="T40" s="8">
        <v>1210</v>
      </c>
      <c r="U40" s="8">
        <v>7506400</v>
      </c>
      <c r="V40" s="7">
        <v>7102</v>
      </c>
      <c r="W40" s="7">
        <v>33475235.170000002</v>
      </c>
      <c r="X40" s="8">
        <v>64</v>
      </c>
      <c r="Y40" s="53">
        <v>646755</v>
      </c>
      <c r="Z40" s="52">
        <v>10760</v>
      </c>
      <c r="AA40" s="7">
        <v>49487265.140000001</v>
      </c>
      <c r="AB40" s="8">
        <v>1002</v>
      </c>
      <c r="AC40" s="8">
        <v>6605200</v>
      </c>
      <c r="AD40" s="7">
        <v>9674</v>
      </c>
      <c r="AE40" s="7">
        <v>42324226.140000001</v>
      </c>
      <c r="AF40" s="8">
        <v>84</v>
      </c>
      <c r="AG40" s="53">
        <v>557839</v>
      </c>
      <c r="AH40" s="42">
        <v>1409</v>
      </c>
      <c r="AI40" s="7">
        <v>7273833</v>
      </c>
      <c r="AJ40" s="8">
        <v>213</v>
      </c>
      <c r="AK40" s="8">
        <v>1854372</v>
      </c>
      <c r="AL40" s="7">
        <v>1096</v>
      </c>
      <c r="AM40" s="7">
        <v>4730208</v>
      </c>
      <c r="AN40" s="8">
        <v>100</v>
      </c>
      <c r="AO40" s="81">
        <v>689253</v>
      </c>
      <c r="AP40" s="52">
        <f t="shared" si="0"/>
        <v>3994</v>
      </c>
      <c r="AQ40" s="7">
        <f t="shared" si="1"/>
        <v>15330899.359999999</v>
      </c>
      <c r="AR40" s="8">
        <v>489</v>
      </c>
      <c r="AS40" s="8">
        <v>4789651.3600000003</v>
      </c>
      <c r="AT40" s="7">
        <v>3383</v>
      </c>
      <c r="AU40" s="7">
        <v>9861554</v>
      </c>
      <c r="AV40" s="8">
        <v>122</v>
      </c>
      <c r="AW40" s="53">
        <v>679694</v>
      </c>
      <c r="AX40" s="52">
        <f t="shared" si="2"/>
        <v>11388</v>
      </c>
      <c r="AY40" s="7">
        <f t="shared" si="3"/>
        <v>37480737</v>
      </c>
      <c r="AZ40" s="8">
        <v>822</v>
      </c>
      <c r="BA40" s="8">
        <v>7230955</v>
      </c>
      <c r="BB40" s="7">
        <v>10424</v>
      </c>
      <c r="BC40" s="7">
        <v>28948512</v>
      </c>
      <c r="BD40" s="8">
        <v>142</v>
      </c>
      <c r="BE40" s="53">
        <v>1301270</v>
      </c>
      <c r="BF40" s="52">
        <f t="shared" si="4"/>
        <v>13360</v>
      </c>
      <c r="BG40" s="7">
        <f t="shared" si="5"/>
        <v>38277803.350000001</v>
      </c>
      <c r="BH40" s="8">
        <v>794</v>
      </c>
      <c r="BI40" s="8">
        <v>6609797.4900000002</v>
      </c>
      <c r="BJ40" s="7">
        <v>12312</v>
      </c>
      <c r="BK40" s="7">
        <v>29942113.859999999</v>
      </c>
      <c r="BL40" s="8">
        <v>254</v>
      </c>
      <c r="BM40" s="53">
        <v>1725892</v>
      </c>
    </row>
    <row r="41" spans="1:65" x14ac:dyDescent="0.3">
      <c r="A41" s="40" t="s">
        <v>26</v>
      </c>
      <c r="B41" s="52">
        <v>3080</v>
      </c>
      <c r="C41" s="7">
        <v>7801404.7400000002</v>
      </c>
      <c r="D41" s="8">
        <v>674</v>
      </c>
      <c r="E41" s="8">
        <v>2493700</v>
      </c>
      <c r="F41" s="7">
        <v>2375</v>
      </c>
      <c r="G41" s="7">
        <v>4672661.74</v>
      </c>
      <c r="H41" s="8">
        <v>31</v>
      </c>
      <c r="I41" s="53">
        <v>635043</v>
      </c>
      <c r="J41" s="52">
        <v>3950</v>
      </c>
      <c r="K41" s="7">
        <v>9763565.5500000007</v>
      </c>
      <c r="L41" s="8">
        <v>719</v>
      </c>
      <c r="M41" s="8">
        <v>2894000</v>
      </c>
      <c r="N41" s="7">
        <v>3208</v>
      </c>
      <c r="O41" s="7">
        <v>6612116.5499999998</v>
      </c>
      <c r="P41" s="8">
        <v>23</v>
      </c>
      <c r="Q41" s="81">
        <v>257449</v>
      </c>
      <c r="R41" s="52">
        <v>5372</v>
      </c>
      <c r="S41" s="7">
        <v>13387312</v>
      </c>
      <c r="T41" s="8">
        <v>901</v>
      </c>
      <c r="U41" s="8">
        <v>3798000</v>
      </c>
      <c r="V41" s="7">
        <v>4435</v>
      </c>
      <c r="W41" s="7">
        <v>9244693</v>
      </c>
      <c r="X41" s="8">
        <v>36</v>
      </c>
      <c r="Y41" s="53">
        <v>344619</v>
      </c>
      <c r="Z41" s="52">
        <v>5804</v>
      </c>
      <c r="AA41" s="7">
        <v>12398822.16</v>
      </c>
      <c r="AB41" s="8">
        <v>806</v>
      </c>
      <c r="AC41" s="8">
        <v>3146600</v>
      </c>
      <c r="AD41" s="7">
        <v>4874</v>
      </c>
      <c r="AE41" s="7">
        <v>8714400.9800000004</v>
      </c>
      <c r="AF41" s="8">
        <v>124</v>
      </c>
      <c r="AG41" s="53">
        <v>537821.18000000005</v>
      </c>
      <c r="AH41" s="42">
        <v>1326</v>
      </c>
      <c r="AI41" s="7">
        <v>3748507</v>
      </c>
      <c r="AJ41" s="8">
        <v>123</v>
      </c>
      <c r="AK41" s="8">
        <v>619100</v>
      </c>
      <c r="AL41" s="7">
        <v>1032</v>
      </c>
      <c r="AM41" s="7">
        <v>2420441</v>
      </c>
      <c r="AN41" s="8">
        <v>171</v>
      </c>
      <c r="AO41" s="81">
        <v>708966</v>
      </c>
      <c r="AP41" s="52">
        <f t="shared" si="0"/>
        <v>2185</v>
      </c>
      <c r="AQ41" s="7">
        <f t="shared" si="1"/>
        <v>6736790.7999999998</v>
      </c>
      <c r="AR41" s="8">
        <v>206</v>
      </c>
      <c r="AS41" s="8">
        <v>2130967.96</v>
      </c>
      <c r="AT41" s="7">
        <v>1872</v>
      </c>
      <c r="AU41" s="7">
        <v>4395592.84</v>
      </c>
      <c r="AV41" s="8">
        <v>107</v>
      </c>
      <c r="AW41" s="53">
        <v>210230</v>
      </c>
      <c r="AX41" s="52">
        <f t="shared" si="2"/>
        <v>5126</v>
      </c>
      <c r="AY41" s="7">
        <f t="shared" si="3"/>
        <v>9164494</v>
      </c>
      <c r="AZ41" s="8">
        <v>376</v>
      </c>
      <c r="BA41" s="8">
        <v>2057717</v>
      </c>
      <c r="BB41" s="7">
        <v>4488</v>
      </c>
      <c r="BC41" s="7">
        <v>6330431</v>
      </c>
      <c r="BD41" s="8">
        <v>262</v>
      </c>
      <c r="BE41" s="53">
        <v>776346</v>
      </c>
      <c r="BF41" s="52">
        <f t="shared" si="4"/>
        <v>9640</v>
      </c>
      <c r="BG41" s="7">
        <f t="shared" si="5"/>
        <v>15966357.02</v>
      </c>
      <c r="BH41" s="8">
        <v>729</v>
      </c>
      <c r="BI41" s="8">
        <v>3347566.57</v>
      </c>
      <c r="BJ41" s="7">
        <v>8638</v>
      </c>
      <c r="BK41" s="7">
        <v>11647530.43</v>
      </c>
      <c r="BL41" s="8">
        <v>273</v>
      </c>
      <c r="BM41" s="53">
        <v>971260.02</v>
      </c>
    </row>
    <row r="42" spans="1:65" x14ac:dyDescent="0.3">
      <c r="A42" s="40" t="s">
        <v>7</v>
      </c>
      <c r="B42" s="52">
        <v>22001</v>
      </c>
      <c r="C42" s="7">
        <v>138097658.31</v>
      </c>
      <c r="D42" s="8">
        <v>6986</v>
      </c>
      <c r="E42" s="8">
        <v>81801471</v>
      </c>
      <c r="F42" s="7">
        <v>14455</v>
      </c>
      <c r="G42" s="7">
        <v>51817096.310000002</v>
      </c>
      <c r="H42" s="8">
        <v>560</v>
      </c>
      <c r="I42" s="53">
        <v>4479091</v>
      </c>
      <c r="J42" s="52">
        <v>27894</v>
      </c>
      <c r="K42" s="7">
        <v>168565651</v>
      </c>
      <c r="L42" s="8">
        <v>8031</v>
      </c>
      <c r="M42" s="8">
        <v>93184913</v>
      </c>
      <c r="N42" s="7">
        <v>19034</v>
      </c>
      <c r="O42" s="7">
        <v>65987280</v>
      </c>
      <c r="P42" s="8">
        <v>829</v>
      </c>
      <c r="Q42" s="81">
        <v>9393458</v>
      </c>
      <c r="R42" s="52">
        <v>33096</v>
      </c>
      <c r="S42" s="7">
        <v>207916725.38999999</v>
      </c>
      <c r="T42" s="8">
        <v>8883</v>
      </c>
      <c r="U42" s="8">
        <v>106507632</v>
      </c>
      <c r="V42" s="7">
        <v>22769</v>
      </c>
      <c r="W42" s="7">
        <v>82959087.390000001</v>
      </c>
      <c r="X42" s="8">
        <v>1444</v>
      </c>
      <c r="Y42" s="53">
        <v>18450006</v>
      </c>
      <c r="Z42" s="52">
        <v>41039</v>
      </c>
      <c r="AA42" s="7">
        <v>238287014.99000001</v>
      </c>
      <c r="AB42" s="8">
        <v>9676</v>
      </c>
      <c r="AC42" s="8">
        <v>122036504</v>
      </c>
      <c r="AD42" s="7">
        <v>28968</v>
      </c>
      <c r="AE42" s="7">
        <v>88735522.810000002</v>
      </c>
      <c r="AF42" s="8">
        <v>2395</v>
      </c>
      <c r="AG42" s="53">
        <v>27514988.18</v>
      </c>
      <c r="AH42" s="42">
        <v>25394</v>
      </c>
      <c r="AI42" s="7">
        <v>147549066</v>
      </c>
      <c r="AJ42" s="8">
        <v>6066</v>
      </c>
      <c r="AK42" s="8">
        <v>97317042</v>
      </c>
      <c r="AL42" s="7">
        <v>16388</v>
      </c>
      <c r="AM42" s="7">
        <v>38552298</v>
      </c>
      <c r="AN42" s="8">
        <v>2940</v>
      </c>
      <c r="AO42" s="81">
        <v>11679726</v>
      </c>
      <c r="AP42" s="52">
        <f t="shared" si="0"/>
        <v>46318</v>
      </c>
      <c r="AQ42" s="7">
        <f t="shared" si="1"/>
        <v>230368307.63</v>
      </c>
      <c r="AR42" s="8">
        <v>8348</v>
      </c>
      <c r="AS42" s="8">
        <v>129055879.63</v>
      </c>
      <c r="AT42" s="7">
        <v>34146</v>
      </c>
      <c r="AU42" s="7">
        <v>91390252</v>
      </c>
      <c r="AV42" s="8">
        <v>3824</v>
      </c>
      <c r="AW42" s="53">
        <v>9922176</v>
      </c>
      <c r="AX42" s="52">
        <f t="shared" si="2"/>
        <v>72217</v>
      </c>
      <c r="AY42" s="7">
        <f t="shared" si="3"/>
        <v>350386096</v>
      </c>
      <c r="AZ42" s="8">
        <v>10487</v>
      </c>
      <c r="BA42" s="8">
        <v>170288270</v>
      </c>
      <c r="BB42" s="7">
        <v>56551</v>
      </c>
      <c r="BC42" s="7">
        <v>158102998</v>
      </c>
      <c r="BD42" s="8">
        <v>5179</v>
      </c>
      <c r="BE42" s="53">
        <v>21994828</v>
      </c>
      <c r="BF42" s="52">
        <f t="shared" si="4"/>
        <v>83135</v>
      </c>
      <c r="BG42" s="7">
        <f t="shared" si="5"/>
        <v>360984112.49000001</v>
      </c>
      <c r="BH42" s="8">
        <v>10992</v>
      </c>
      <c r="BI42" s="8">
        <v>166032673.38999999</v>
      </c>
      <c r="BJ42" s="7">
        <v>66341</v>
      </c>
      <c r="BK42" s="7">
        <v>171906955.09999999</v>
      </c>
      <c r="BL42" s="8">
        <v>5802</v>
      </c>
      <c r="BM42" s="53">
        <v>23044484</v>
      </c>
    </row>
    <row r="43" spans="1:65" x14ac:dyDescent="0.3">
      <c r="A43" s="40" t="s">
        <v>9</v>
      </c>
      <c r="B43" s="52">
        <v>7355</v>
      </c>
      <c r="C43" s="7">
        <v>28386712.940000001</v>
      </c>
      <c r="D43" s="8">
        <v>376</v>
      </c>
      <c r="E43" s="8">
        <v>3798500</v>
      </c>
      <c r="F43" s="7">
        <v>6907</v>
      </c>
      <c r="G43" s="7">
        <v>23869438.75</v>
      </c>
      <c r="H43" s="8">
        <v>72</v>
      </c>
      <c r="I43" s="53">
        <v>718774.19</v>
      </c>
      <c r="J43" s="52">
        <v>9788</v>
      </c>
      <c r="K43" s="7">
        <v>37569403.5</v>
      </c>
      <c r="L43" s="8">
        <v>308</v>
      </c>
      <c r="M43" s="8">
        <v>3299900</v>
      </c>
      <c r="N43" s="7">
        <v>9387</v>
      </c>
      <c r="O43" s="7">
        <v>32909805.5</v>
      </c>
      <c r="P43" s="8">
        <v>93</v>
      </c>
      <c r="Q43" s="81">
        <v>1359698</v>
      </c>
      <c r="R43" s="52">
        <v>11820</v>
      </c>
      <c r="S43" s="7">
        <v>37521251.579999998</v>
      </c>
      <c r="T43" s="8">
        <v>376</v>
      </c>
      <c r="U43" s="8">
        <v>2571400</v>
      </c>
      <c r="V43" s="7">
        <v>11391</v>
      </c>
      <c r="W43" s="7">
        <v>34774114.579999998</v>
      </c>
      <c r="X43" s="8">
        <v>53</v>
      </c>
      <c r="Y43" s="53">
        <v>175737</v>
      </c>
      <c r="Z43" s="52">
        <v>15277</v>
      </c>
      <c r="AA43" s="7">
        <v>46806683.990000002</v>
      </c>
      <c r="AB43" s="8">
        <v>508</v>
      </c>
      <c r="AC43" s="8">
        <v>4182700</v>
      </c>
      <c r="AD43" s="7">
        <v>14681</v>
      </c>
      <c r="AE43" s="7">
        <v>42427970.990000002</v>
      </c>
      <c r="AF43" s="8">
        <v>88</v>
      </c>
      <c r="AG43" s="53">
        <v>196013</v>
      </c>
      <c r="AH43" s="42">
        <v>4554</v>
      </c>
      <c r="AI43" s="7">
        <v>12991611</v>
      </c>
      <c r="AJ43" s="8">
        <v>86</v>
      </c>
      <c r="AK43" s="8">
        <v>892500</v>
      </c>
      <c r="AL43" s="7">
        <v>4353</v>
      </c>
      <c r="AM43" s="7">
        <v>11422999</v>
      </c>
      <c r="AN43" s="8">
        <v>115</v>
      </c>
      <c r="AO43" s="81">
        <v>676112</v>
      </c>
      <c r="AP43" s="52">
        <f t="shared" si="0"/>
        <v>5489</v>
      </c>
      <c r="AQ43" s="7">
        <f t="shared" si="1"/>
        <v>19142798.719999999</v>
      </c>
      <c r="AR43" s="8">
        <v>227</v>
      </c>
      <c r="AS43" s="8">
        <v>3640620.15</v>
      </c>
      <c r="AT43" s="7">
        <v>5110</v>
      </c>
      <c r="AU43" s="7">
        <v>15021505.57</v>
      </c>
      <c r="AV43" s="8">
        <v>152</v>
      </c>
      <c r="AW43" s="53">
        <v>480673</v>
      </c>
      <c r="AX43" s="52">
        <f t="shared" si="2"/>
        <v>7892</v>
      </c>
      <c r="AY43" s="7">
        <f t="shared" si="3"/>
        <v>26853452</v>
      </c>
      <c r="AZ43" s="8">
        <v>427</v>
      </c>
      <c r="BA43" s="8">
        <v>7049083</v>
      </c>
      <c r="BB43" s="7">
        <v>7354</v>
      </c>
      <c r="BC43" s="7">
        <v>19396314</v>
      </c>
      <c r="BD43" s="8">
        <v>111</v>
      </c>
      <c r="BE43" s="53">
        <v>408055</v>
      </c>
      <c r="BF43" s="52">
        <f t="shared" si="4"/>
        <v>12537</v>
      </c>
      <c r="BG43" s="7">
        <f t="shared" si="5"/>
        <v>33440547.530000001</v>
      </c>
      <c r="BH43" s="8">
        <v>634</v>
      </c>
      <c r="BI43" s="8">
        <v>6734188.6600000001</v>
      </c>
      <c r="BJ43" s="7">
        <v>11593</v>
      </c>
      <c r="BK43" s="7">
        <v>25422755.870000001</v>
      </c>
      <c r="BL43" s="8">
        <v>310</v>
      </c>
      <c r="BM43" s="53">
        <v>1283603</v>
      </c>
    </row>
    <row r="44" spans="1:65" x14ac:dyDescent="0.3">
      <c r="A44" s="40" t="s">
        <v>30</v>
      </c>
      <c r="B44" s="52">
        <v>1642</v>
      </c>
      <c r="C44" s="7">
        <v>2582975.9900000002</v>
      </c>
      <c r="D44" s="8">
        <v>131</v>
      </c>
      <c r="E44" s="8">
        <v>338400</v>
      </c>
      <c r="F44" s="7">
        <v>1509</v>
      </c>
      <c r="G44" s="7">
        <v>2146525.9900000002</v>
      </c>
      <c r="H44" s="8">
        <v>2</v>
      </c>
      <c r="I44" s="53">
        <v>98050</v>
      </c>
      <c r="J44" s="52">
        <v>2411</v>
      </c>
      <c r="K44" s="7">
        <v>3801017</v>
      </c>
      <c r="L44" s="8">
        <v>261</v>
      </c>
      <c r="M44" s="8">
        <v>900700</v>
      </c>
      <c r="N44" s="7">
        <v>2149</v>
      </c>
      <c r="O44" s="7">
        <v>2890082</v>
      </c>
      <c r="P44" s="8">
        <v>1</v>
      </c>
      <c r="Q44" s="81">
        <v>10235</v>
      </c>
      <c r="R44" s="52">
        <v>2180</v>
      </c>
      <c r="S44" s="7">
        <v>3751860</v>
      </c>
      <c r="T44" s="8">
        <v>158</v>
      </c>
      <c r="U44" s="8">
        <v>815000</v>
      </c>
      <c r="V44" s="7">
        <v>2021</v>
      </c>
      <c r="W44" s="7">
        <v>2850883</v>
      </c>
      <c r="X44" s="8">
        <v>1</v>
      </c>
      <c r="Y44" s="53">
        <v>85977</v>
      </c>
      <c r="Z44" s="52">
        <v>2713</v>
      </c>
      <c r="AA44" s="7">
        <v>3443229.88</v>
      </c>
      <c r="AB44" s="8">
        <v>106</v>
      </c>
      <c r="AC44" s="8">
        <v>389900</v>
      </c>
      <c r="AD44" s="7">
        <v>2602</v>
      </c>
      <c r="AE44" s="7">
        <v>3021995.88</v>
      </c>
      <c r="AF44" s="8">
        <v>5</v>
      </c>
      <c r="AG44" s="53">
        <v>31334</v>
      </c>
      <c r="AH44" s="42">
        <v>2077</v>
      </c>
      <c r="AI44" s="7">
        <v>2218982</v>
      </c>
      <c r="AJ44" s="8">
        <v>43</v>
      </c>
      <c r="AK44" s="8">
        <v>215300</v>
      </c>
      <c r="AL44" s="7">
        <v>2018</v>
      </c>
      <c r="AM44" s="7">
        <v>1866084</v>
      </c>
      <c r="AN44" s="8">
        <v>16</v>
      </c>
      <c r="AO44" s="81">
        <v>137598</v>
      </c>
      <c r="AP44" s="52">
        <f t="shared" si="0"/>
        <v>5491</v>
      </c>
      <c r="AQ44" s="7">
        <f t="shared" si="1"/>
        <v>6245880.9000000004</v>
      </c>
      <c r="AR44" s="8">
        <v>106</v>
      </c>
      <c r="AS44" s="8">
        <v>516741.25</v>
      </c>
      <c r="AT44" s="7">
        <v>5338</v>
      </c>
      <c r="AU44" s="7">
        <v>5595126.6500000004</v>
      </c>
      <c r="AV44" s="8">
        <v>47</v>
      </c>
      <c r="AW44" s="53">
        <v>134013</v>
      </c>
      <c r="AX44" s="52">
        <f t="shared" si="2"/>
        <v>7815</v>
      </c>
      <c r="AY44" s="7">
        <f t="shared" si="3"/>
        <v>10724184</v>
      </c>
      <c r="AZ44" s="8">
        <v>217</v>
      </c>
      <c r="BA44" s="8">
        <v>1292823</v>
      </c>
      <c r="BB44" s="7">
        <v>7535</v>
      </c>
      <c r="BC44" s="7">
        <v>9372688</v>
      </c>
      <c r="BD44" s="8">
        <v>63</v>
      </c>
      <c r="BE44" s="53">
        <v>58673</v>
      </c>
      <c r="BF44" s="52">
        <f t="shared" si="4"/>
        <v>12583</v>
      </c>
      <c r="BG44" s="7">
        <f t="shared" si="5"/>
        <v>17069826.039999999</v>
      </c>
      <c r="BH44" s="8">
        <v>374</v>
      </c>
      <c r="BI44" s="8">
        <v>2799563.21</v>
      </c>
      <c r="BJ44" s="7">
        <v>12174</v>
      </c>
      <c r="BK44" s="7">
        <v>14169560.83</v>
      </c>
      <c r="BL44" s="8">
        <v>35</v>
      </c>
      <c r="BM44" s="53">
        <v>100702</v>
      </c>
    </row>
    <row r="45" spans="1:65" x14ac:dyDescent="0.3">
      <c r="A45" s="40" t="s">
        <v>34</v>
      </c>
      <c r="B45" s="52">
        <v>51193</v>
      </c>
      <c r="C45" s="7">
        <v>362690091.25999999</v>
      </c>
      <c r="D45" s="8">
        <v>25284</v>
      </c>
      <c r="E45" s="8">
        <v>276440090</v>
      </c>
      <c r="F45" s="7">
        <v>25482</v>
      </c>
      <c r="G45" s="7">
        <v>85006549.260000005</v>
      </c>
      <c r="H45" s="8">
        <v>427</v>
      </c>
      <c r="I45" s="53">
        <v>1243452</v>
      </c>
      <c r="J45" s="52">
        <v>61915</v>
      </c>
      <c r="K45" s="7">
        <v>403608254.27999997</v>
      </c>
      <c r="L45" s="8">
        <v>26983</v>
      </c>
      <c r="M45" s="8">
        <v>291576501</v>
      </c>
      <c r="N45" s="7">
        <v>34429</v>
      </c>
      <c r="O45" s="7">
        <v>110545227.28</v>
      </c>
      <c r="P45" s="8">
        <v>503</v>
      </c>
      <c r="Q45" s="81">
        <v>1486526</v>
      </c>
      <c r="R45" s="52">
        <v>72083</v>
      </c>
      <c r="S45" s="7">
        <v>410172290.47000003</v>
      </c>
      <c r="T45" s="8">
        <v>27987</v>
      </c>
      <c r="U45" s="8">
        <v>292252166</v>
      </c>
      <c r="V45" s="7">
        <v>43139</v>
      </c>
      <c r="W45" s="7">
        <v>116109744.47</v>
      </c>
      <c r="X45" s="8">
        <v>957</v>
      </c>
      <c r="Y45" s="53">
        <v>1810380</v>
      </c>
      <c r="Z45" s="52">
        <v>82713</v>
      </c>
      <c r="AA45" s="7">
        <v>430846885.45999998</v>
      </c>
      <c r="AB45" s="8">
        <v>28518</v>
      </c>
      <c r="AC45" s="8">
        <v>294735207</v>
      </c>
      <c r="AD45" s="7">
        <v>52450</v>
      </c>
      <c r="AE45" s="7">
        <v>132427407.61</v>
      </c>
      <c r="AF45" s="8">
        <v>1745</v>
      </c>
      <c r="AG45" s="53">
        <v>3684270.85</v>
      </c>
      <c r="AH45" s="42">
        <v>33489</v>
      </c>
      <c r="AI45" s="7">
        <v>178634348</v>
      </c>
      <c r="AJ45" s="8">
        <v>10705</v>
      </c>
      <c r="AK45" s="8">
        <v>126852423</v>
      </c>
      <c r="AL45" s="7">
        <v>20414</v>
      </c>
      <c r="AM45" s="7">
        <v>46462441</v>
      </c>
      <c r="AN45" s="8">
        <v>2370</v>
      </c>
      <c r="AO45" s="81">
        <v>5319484</v>
      </c>
      <c r="AP45" s="52">
        <f t="shared" si="0"/>
        <v>67625</v>
      </c>
      <c r="AQ45" s="7">
        <f t="shared" si="1"/>
        <v>368711887.10000002</v>
      </c>
      <c r="AR45" s="8">
        <v>20369</v>
      </c>
      <c r="AS45" s="8">
        <v>254411504.41999999</v>
      </c>
      <c r="AT45" s="7">
        <v>43584</v>
      </c>
      <c r="AU45" s="7">
        <v>106197811.18000001</v>
      </c>
      <c r="AV45" s="8">
        <v>3672</v>
      </c>
      <c r="AW45" s="53">
        <v>8102571.5</v>
      </c>
      <c r="AX45" s="52">
        <f t="shared" si="2"/>
        <v>113759</v>
      </c>
      <c r="AY45" s="7">
        <f t="shared" si="3"/>
        <v>527057783</v>
      </c>
      <c r="AZ45" s="8">
        <v>28409</v>
      </c>
      <c r="BA45" s="8">
        <v>310473857</v>
      </c>
      <c r="BB45" s="7">
        <v>80134</v>
      </c>
      <c r="BC45" s="7">
        <v>204742370</v>
      </c>
      <c r="BD45" s="8">
        <v>5216</v>
      </c>
      <c r="BE45" s="53">
        <v>11841556</v>
      </c>
      <c r="BF45" s="52">
        <f t="shared" si="4"/>
        <v>143770</v>
      </c>
      <c r="BG45" s="7">
        <f t="shared" si="5"/>
        <v>600961307.00999999</v>
      </c>
      <c r="BH45" s="8">
        <v>28063</v>
      </c>
      <c r="BI45" s="8">
        <v>338008919.31</v>
      </c>
      <c r="BJ45" s="7">
        <v>108939</v>
      </c>
      <c r="BK45" s="7">
        <v>249000259.69999999</v>
      </c>
      <c r="BL45" s="8">
        <v>6768</v>
      </c>
      <c r="BM45" s="53">
        <v>13952128</v>
      </c>
    </row>
    <row r="46" spans="1:65" x14ac:dyDescent="0.3">
      <c r="A46" s="40" t="s">
        <v>18</v>
      </c>
      <c r="B46" s="52">
        <v>204096</v>
      </c>
      <c r="C46" s="7">
        <v>1064627506.52</v>
      </c>
      <c r="D46" s="8">
        <v>70340</v>
      </c>
      <c r="E46" s="8">
        <v>735382241</v>
      </c>
      <c r="F46" s="7">
        <v>128144</v>
      </c>
      <c r="G46" s="7">
        <v>315843430.38999999</v>
      </c>
      <c r="H46" s="8">
        <v>5612</v>
      </c>
      <c r="I46" s="53">
        <v>13401835.130000001</v>
      </c>
      <c r="J46" s="52">
        <v>257833</v>
      </c>
      <c r="K46" s="7">
        <v>1244409048.4000001</v>
      </c>
      <c r="L46" s="8">
        <v>80887</v>
      </c>
      <c r="M46" s="8">
        <v>848185884</v>
      </c>
      <c r="N46" s="7">
        <v>166913</v>
      </c>
      <c r="O46" s="7">
        <v>366627660.19999999</v>
      </c>
      <c r="P46" s="8">
        <v>10033</v>
      </c>
      <c r="Q46" s="81">
        <v>29595504.199999999</v>
      </c>
      <c r="R46" s="52">
        <v>354505</v>
      </c>
      <c r="S46" s="7">
        <v>1569604340.96</v>
      </c>
      <c r="T46" s="8">
        <v>93266</v>
      </c>
      <c r="U46" s="8">
        <v>1018732807</v>
      </c>
      <c r="V46" s="7">
        <v>237282</v>
      </c>
      <c r="W46" s="7">
        <v>493580671.81999999</v>
      </c>
      <c r="X46" s="8">
        <v>23957</v>
      </c>
      <c r="Y46" s="53">
        <v>57290862.140000001</v>
      </c>
      <c r="Z46" s="52">
        <v>423473</v>
      </c>
      <c r="AA46" s="7">
        <v>1629384380.3199999</v>
      </c>
      <c r="AB46" s="8">
        <v>95189</v>
      </c>
      <c r="AC46" s="8">
        <v>991830467</v>
      </c>
      <c r="AD46" s="7">
        <v>304438</v>
      </c>
      <c r="AE46" s="7">
        <v>582582320.33000004</v>
      </c>
      <c r="AF46" s="8">
        <v>23846</v>
      </c>
      <c r="AG46" s="53">
        <v>54971592.990000002</v>
      </c>
      <c r="AH46" s="42">
        <v>392254</v>
      </c>
      <c r="AI46" s="7">
        <v>1512342507</v>
      </c>
      <c r="AJ46" s="8">
        <v>69400</v>
      </c>
      <c r="AK46" s="8">
        <v>986357198</v>
      </c>
      <c r="AL46" s="7">
        <v>290558</v>
      </c>
      <c r="AM46" s="7">
        <v>449059835</v>
      </c>
      <c r="AN46" s="8">
        <v>32296</v>
      </c>
      <c r="AO46" s="81">
        <v>76925474</v>
      </c>
      <c r="AP46" s="52">
        <f t="shared" si="0"/>
        <v>630994</v>
      </c>
      <c r="AQ46" s="7">
        <f t="shared" si="1"/>
        <v>2025940400.98</v>
      </c>
      <c r="AR46" s="8">
        <v>84027</v>
      </c>
      <c r="AS46" s="8">
        <v>1146570495.8800001</v>
      </c>
      <c r="AT46" s="7">
        <v>502263</v>
      </c>
      <c r="AU46" s="7">
        <v>776353973.60000002</v>
      </c>
      <c r="AV46" s="8">
        <v>44704</v>
      </c>
      <c r="AW46" s="53">
        <v>103015931.5</v>
      </c>
      <c r="AX46" s="52">
        <f t="shared" si="2"/>
        <v>988818</v>
      </c>
      <c r="AY46" s="7">
        <f t="shared" si="3"/>
        <v>2715433181</v>
      </c>
      <c r="AZ46" s="8">
        <v>108860</v>
      </c>
      <c r="BA46" s="8">
        <v>1383600657</v>
      </c>
      <c r="BB46" s="7">
        <v>822721</v>
      </c>
      <c r="BC46" s="7">
        <v>1198186366</v>
      </c>
      <c r="BD46" s="8">
        <v>57237</v>
      </c>
      <c r="BE46" s="53">
        <v>133646158</v>
      </c>
      <c r="BF46" s="52">
        <f t="shared" si="4"/>
        <v>903699</v>
      </c>
      <c r="BG46" s="7">
        <f t="shared" si="5"/>
        <v>2100132528.1600001</v>
      </c>
      <c r="BH46" s="8">
        <v>90235</v>
      </c>
      <c r="BI46" s="8">
        <v>915927557.65999997</v>
      </c>
      <c r="BJ46" s="7">
        <v>769132</v>
      </c>
      <c r="BK46" s="7">
        <v>1082328239.4100001</v>
      </c>
      <c r="BL46" s="8">
        <v>44332</v>
      </c>
      <c r="BM46" s="53">
        <v>101876731.09</v>
      </c>
    </row>
    <row r="47" spans="1:65" x14ac:dyDescent="0.3">
      <c r="A47" s="40" t="s">
        <v>0</v>
      </c>
      <c r="B47" s="52">
        <v>12077</v>
      </c>
      <c r="C47" s="7">
        <v>79467070.310000002</v>
      </c>
      <c r="D47" s="8">
        <v>2305</v>
      </c>
      <c r="E47" s="8">
        <v>35479550</v>
      </c>
      <c r="F47" s="7">
        <v>9472</v>
      </c>
      <c r="G47" s="7">
        <v>36108251.310000002</v>
      </c>
      <c r="H47" s="8">
        <v>300</v>
      </c>
      <c r="I47" s="53">
        <v>7879269</v>
      </c>
      <c r="J47" s="52">
        <v>15629</v>
      </c>
      <c r="K47" s="7">
        <v>86699484.299999997</v>
      </c>
      <c r="L47" s="8">
        <v>2801</v>
      </c>
      <c r="M47" s="8">
        <v>35318033</v>
      </c>
      <c r="N47" s="7">
        <v>12447</v>
      </c>
      <c r="O47" s="7">
        <v>46966073.299999997</v>
      </c>
      <c r="P47" s="8">
        <v>381</v>
      </c>
      <c r="Q47" s="81">
        <v>4415378</v>
      </c>
      <c r="R47" s="52">
        <v>20080</v>
      </c>
      <c r="S47" s="7">
        <v>94479328</v>
      </c>
      <c r="T47" s="8">
        <v>3036</v>
      </c>
      <c r="U47" s="8">
        <v>45724397</v>
      </c>
      <c r="V47" s="7">
        <v>16333</v>
      </c>
      <c r="W47" s="7">
        <v>45517563</v>
      </c>
      <c r="X47" s="8">
        <v>711</v>
      </c>
      <c r="Y47" s="53">
        <v>3237368</v>
      </c>
      <c r="Z47" s="52">
        <v>24592</v>
      </c>
      <c r="AA47" s="7">
        <v>111505863.34999999</v>
      </c>
      <c r="AB47" s="8">
        <v>3280</v>
      </c>
      <c r="AC47" s="8">
        <v>50791800</v>
      </c>
      <c r="AD47" s="7">
        <v>20367</v>
      </c>
      <c r="AE47" s="7">
        <v>56968697.170000002</v>
      </c>
      <c r="AF47" s="8">
        <v>945</v>
      </c>
      <c r="AG47" s="53">
        <v>3745366.18</v>
      </c>
      <c r="AH47" s="42">
        <v>18577</v>
      </c>
      <c r="AI47" s="7">
        <v>93759658</v>
      </c>
      <c r="AJ47" s="8">
        <v>1943</v>
      </c>
      <c r="AK47" s="8">
        <v>48692600</v>
      </c>
      <c r="AL47" s="7">
        <v>15282</v>
      </c>
      <c r="AM47" s="7">
        <v>39262572</v>
      </c>
      <c r="AN47" s="8">
        <v>1352</v>
      </c>
      <c r="AO47" s="81">
        <v>5804486</v>
      </c>
      <c r="AP47" s="52">
        <f t="shared" si="0"/>
        <v>29930</v>
      </c>
      <c r="AQ47" s="7">
        <f t="shared" si="1"/>
        <v>125246551.2</v>
      </c>
      <c r="AR47" s="8">
        <v>2446</v>
      </c>
      <c r="AS47" s="8">
        <v>55348157.140000001</v>
      </c>
      <c r="AT47" s="7">
        <v>25803</v>
      </c>
      <c r="AU47" s="7">
        <v>64226034.060000002</v>
      </c>
      <c r="AV47" s="8">
        <v>1681</v>
      </c>
      <c r="AW47" s="53">
        <v>5672360</v>
      </c>
      <c r="AX47" s="52">
        <f t="shared" si="2"/>
        <v>34991</v>
      </c>
      <c r="AY47" s="7">
        <f t="shared" si="3"/>
        <v>144982559</v>
      </c>
      <c r="AZ47" s="8">
        <v>2561</v>
      </c>
      <c r="BA47" s="8">
        <v>60598165</v>
      </c>
      <c r="BB47" s="7">
        <v>29820</v>
      </c>
      <c r="BC47" s="7">
        <v>76551846</v>
      </c>
      <c r="BD47" s="8">
        <v>2610</v>
      </c>
      <c r="BE47" s="53">
        <v>7832548</v>
      </c>
      <c r="BF47" s="52">
        <f t="shared" si="4"/>
        <v>43166</v>
      </c>
      <c r="BG47" s="7">
        <f t="shared" si="5"/>
        <v>197868208.63</v>
      </c>
      <c r="BH47" s="8">
        <v>3301</v>
      </c>
      <c r="BI47" s="8">
        <v>95094577.659999996</v>
      </c>
      <c r="BJ47" s="7">
        <v>37001</v>
      </c>
      <c r="BK47" s="7">
        <v>93249329.329999998</v>
      </c>
      <c r="BL47" s="8">
        <v>2864</v>
      </c>
      <c r="BM47" s="53">
        <v>9524301.6400000006</v>
      </c>
    </row>
    <row r="48" spans="1:65" x14ac:dyDescent="0.3">
      <c r="A48" s="40" t="s">
        <v>39</v>
      </c>
      <c r="B48" s="52">
        <v>32943</v>
      </c>
      <c r="C48" s="7">
        <v>93020817.040000007</v>
      </c>
      <c r="D48" s="8">
        <v>4570</v>
      </c>
      <c r="E48" s="8">
        <v>36127100</v>
      </c>
      <c r="F48" s="7">
        <v>28237</v>
      </c>
      <c r="G48" s="7">
        <v>56091927.039999999</v>
      </c>
      <c r="H48" s="8">
        <v>136</v>
      </c>
      <c r="I48" s="53">
        <v>801790</v>
      </c>
      <c r="J48" s="52">
        <v>38822</v>
      </c>
      <c r="K48" s="7">
        <v>117525157.33</v>
      </c>
      <c r="L48" s="8">
        <v>5177</v>
      </c>
      <c r="M48" s="8">
        <v>41476300</v>
      </c>
      <c r="N48" s="7">
        <v>33436</v>
      </c>
      <c r="O48" s="7">
        <v>74695623.329999998</v>
      </c>
      <c r="P48" s="8">
        <v>209</v>
      </c>
      <c r="Q48" s="81">
        <v>1353234</v>
      </c>
      <c r="R48" s="52">
        <v>41721</v>
      </c>
      <c r="S48" s="7">
        <v>101206566.20999999</v>
      </c>
      <c r="T48" s="8">
        <v>4929</v>
      </c>
      <c r="U48" s="8">
        <v>43476552</v>
      </c>
      <c r="V48" s="7">
        <v>36568</v>
      </c>
      <c r="W48" s="7">
        <v>56465451.210000001</v>
      </c>
      <c r="X48" s="8">
        <v>224</v>
      </c>
      <c r="Y48" s="53">
        <v>1264563</v>
      </c>
      <c r="Z48" s="52">
        <v>52497</v>
      </c>
      <c r="AA48" s="7">
        <v>103943881.08</v>
      </c>
      <c r="AB48" s="8">
        <v>4899</v>
      </c>
      <c r="AC48" s="8">
        <v>38521200</v>
      </c>
      <c r="AD48" s="7">
        <v>47183</v>
      </c>
      <c r="AE48" s="7">
        <v>63900331.159999996</v>
      </c>
      <c r="AF48" s="8">
        <v>415</v>
      </c>
      <c r="AG48" s="53">
        <v>1522349.92</v>
      </c>
      <c r="AH48" s="42">
        <v>38733</v>
      </c>
      <c r="AI48" s="7">
        <v>68436029</v>
      </c>
      <c r="AJ48" s="8">
        <v>2964</v>
      </c>
      <c r="AK48" s="8">
        <v>32324816</v>
      </c>
      <c r="AL48" s="7">
        <v>34510</v>
      </c>
      <c r="AM48" s="7">
        <v>33464097</v>
      </c>
      <c r="AN48" s="8">
        <v>1259</v>
      </c>
      <c r="AO48" s="81">
        <v>2647116</v>
      </c>
      <c r="AP48" s="52">
        <f t="shared" si="0"/>
        <v>74137</v>
      </c>
      <c r="AQ48" s="7">
        <f t="shared" si="1"/>
        <v>141703558.99000001</v>
      </c>
      <c r="AR48" s="8">
        <v>6235</v>
      </c>
      <c r="AS48" s="8">
        <v>55666983.009999998</v>
      </c>
      <c r="AT48" s="7">
        <v>66838</v>
      </c>
      <c r="AU48" s="7">
        <v>83970177.980000004</v>
      </c>
      <c r="AV48" s="8">
        <v>1064</v>
      </c>
      <c r="AW48" s="53">
        <v>2066398</v>
      </c>
      <c r="AX48" s="52">
        <f t="shared" si="2"/>
        <v>12269</v>
      </c>
      <c r="AY48" s="7">
        <f t="shared" si="3"/>
        <v>35736872</v>
      </c>
      <c r="AZ48" s="8">
        <v>1330</v>
      </c>
      <c r="BA48" s="8">
        <v>19696497</v>
      </c>
      <c r="BB48" s="7">
        <v>10676</v>
      </c>
      <c r="BC48" s="7">
        <v>15467788</v>
      </c>
      <c r="BD48" s="8">
        <v>263</v>
      </c>
      <c r="BE48" s="53">
        <v>572587</v>
      </c>
      <c r="BF48" s="52">
        <f t="shared" si="4"/>
        <v>3201</v>
      </c>
      <c r="BG48" s="7">
        <f t="shared" si="5"/>
        <v>7975357.0999999996</v>
      </c>
      <c r="BH48" s="8">
        <v>41</v>
      </c>
      <c r="BI48" s="8">
        <v>455000</v>
      </c>
      <c r="BJ48" s="7">
        <v>3160</v>
      </c>
      <c r="BK48" s="7">
        <v>7520357.0999999996</v>
      </c>
      <c r="BL48" s="8">
        <v>0</v>
      </c>
      <c r="BM48" s="53">
        <v>0</v>
      </c>
    </row>
    <row r="49" spans="1:65" x14ac:dyDescent="0.3">
      <c r="A49" s="40" t="s">
        <v>45</v>
      </c>
      <c r="B49" s="52">
        <v>431439</v>
      </c>
      <c r="C49" s="7">
        <v>2023864276.1500001</v>
      </c>
      <c r="D49" s="8">
        <v>107707</v>
      </c>
      <c r="E49" s="8">
        <v>1144461622.4400001</v>
      </c>
      <c r="F49" s="7">
        <v>317965</v>
      </c>
      <c r="G49" s="7">
        <v>863961856.21000004</v>
      </c>
      <c r="H49" s="8">
        <v>5767</v>
      </c>
      <c r="I49" s="53">
        <v>15440797.5</v>
      </c>
      <c r="J49" s="52">
        <v>705028</v>
      </c>
      <c r="K49" s="7">
        <v>2484427143.0599999</v>
      </c>
      <c r="L49" s="8">
        <v>121589</v>
      </c>
      <c r="M49" s="8">
        <v>1292581074</v>
      </c>
      <c r="N49" s="7">
        <v>573994</v>
      </c>
      <c r="O49" s="7">
        <v>1160290332.0599999</v>
      </c>
      <c r="P49" s="8">
        <v>9445</v>
      </c>
      <c r="Q49" s="81">
        <v>31555737</v>
      </c>
      <c r="R49" s="52">
        <v>986725</v>
      </c>
      <c r="S49" s="7">
        <v>3075333094.5599999</v>
      </c>
      <c r="T49" s="8">
        <v>134163</v>
      </c>
      <c r="U49" s="8">
        <v>1451888756</v>
      </c>
      <c r="V49" s="7">
        <v>833503</v>
      </c>
      <c r="W49" s="7">
        <v>1559372224.8800001</v>
      </c>
      <c r="X49" s="8">
        <v>19059</v>
      </c>
      <c r="Y49" s="53">
        <v>64072113.68</v>
      </c>
      <c r="Z49" s="52">
        <v>1352356</v>
      </c>
      <c r="AA49" s="7">
        <v>3849150385.4000001</v>
      </c>
      <c r="AB49" s="8">
        <v>160663</v>
      </c>
      <c r="AC49" s="8">
        <v>1740870730</v>
      </c>
      <c r="AD49" s="7">
        <v>1162986</v>
      </c>
      <c r="AE49" s="7">
        <v>2026779175.4100001</v>
      </c>
      <c r="AF49" s="8">
        <v>28707</v>
      </c>
      <c r="AG49" s="53">
        <v>81500479.989999995</v>
      </c>
      <c r="AH49" s="42">
        <v>884256</v>
      </c>
      <c r="AI49" s="7">
        <v>2980537078</v>
      </c>
      <c r="AJ49" s="8">
        <v>116935</v>
      </c>
      <c r="AK49" s="8">
        <v>1596795193</v>
      </c>
      <c r="AL49" s="7">
        <v>716915</v>
      </c>
      <c r="AM49" s="7">
        <v>1260212320</v>
      </c>
      <c r="AN49" s="8">
        <v>50406</v>
      </c>
      <c r="AO49" s="81">
        <v>123529565</v>
      </c>
      <c r="AP49" s="52">
        <f t="shared" si="0"/>
        <v>1674295</v>
      </c>
      <c r="AQ49" s="7">
        <f t="shared" si="1"/>
        <v>5099768920.9200001</v>
      </c>
      <c r="AR49" s="8">
        <v>181121</v>
      </c>
      <c r="AS49" s="8">
        <v>2400300852.1100001</v>
      </c>
      <c r="AT49" s="7">
        <v>1432225</v>
      </c>
      <c r="AU49" s="7">
        <v>2526761897.6100001</v>
      </c>
      <c r="AV49" s="8">
        <v>60949</v>
      </c>
      <c r="AW49" s="53">
        <v>172706171.19999999</v>
      </c>
      <c r="AX49" s="52">
        <f t="shared" si="2"/>
        <v>2548472</v>
      </c>
      <c r="AY49" s="7">
        <f t="shared" si="3"/>
        <v>7277522395</v>
      </c>
      <c r="AZ49" s="8">
        <v>238369</v>
      </c>
      <c r="BA49" s="8">
        <v>2977981036</v>
      </c>
      <c r="BB49" s="7">
        <v>2238362</v>
      </c>
      <c r="BC49" s="7">
        <v>4078060748</v>
      </c>
      <c r="BD49" s="8">
        <v>71741</v>
      </c>
      <c r="BE49" s="53">
        <v>221480611</v>
      </c>
      <c r="BF49" s="52">
        <f t="shared" si="4"/>
        <v>3383833</v>
      </c>
      <c r="BG49" s="7">
        <f t="shared" si="5"/>
        <v>8777645780.9599991</v>
      </c>
      <c r="BH49" s="8">
        <v>291330</v>
      </c>
      <c r="BI49" s="8">
        <v>3343019016.52</v>
      </c>
      <c r="BJ49" s="7">
        <v>2958859</v>
      </c>
      <c r="BK49" s="7">
        <v>5129825131.8800001</v>
      </c>
      <c r="BL49" s="8">
        <v>133644</v>
      </c>
      <c r="BM49" s="53">
        <v>304801632.56</v>
      </c>
    </row>
    <row r="50" spans="1:65" x14ac:dyDescent="0.3">
      <c r="A50" s="40" t="s">
        <v>8</v>
      </c>
      <c r="B50" s="52">
        <v>131944</v>
      </c>
      <c r="C50" s="7">
        <v>1338902506.9000001</v>
      </c>
      <c r="D50" s="8">
        <v>88931</v>
      </c>
      <c r="E50" s="8">
        <v>1127400824</v>
      </c>
      <c r="F50" s="7">
        <v>41695</v>
      </c>
      <c r="G50" s="7">
        <v>207083467.18000001</v>
      </c>
      <c r="H50" s="8">
        <v>1318</v>
      </c>
      <c r="I50" s="53">
        <v>4418215.72</v>
      </c>
      <c r="J50" s="52">
        <v>148373</v>
      </c>
      <c r="K50" s="7">
        <v>1480421932.1099999</v>
      </c>
      <c r="L50" s="8">
        <v>93562</v>
      </c>
      <c r="M50" s="8">
        <v>1209155062</v>
      </c>
      <c r="N50" s="7">
        <v>52239</v>
      </c>
      <c r="O50" s="7">
        <v>259354127.11000001</v>
      </c>
      <c r="P50" s="8">
        <v>2572</v>
      </c>
      <c r="Q50" s="81">
        <v>11912743</v>
      </c>
      <c r="R50" s="52">
        <v>163012</v>
      </c>
      <c r="S50" s="7">
        <v>1557840679.72</v>
      </c>
      <c r="T50" s="8">
        <v>96315</v>
      </c>
      <c r="U50" s="8">
        <v>1261566111</v>
      </c>
      <c r="V50" s="7">
        <v>62819</v>
      </c>
      <c r="W50" s="7">
        <v>279348295.83999997</v>
      </c>
      <c r="X50" s="8">
        <v>3878</v>
      </c>
      <c r="Y50" s="53">
        <v>16926272.879999999</v>
      </c>
      <c r="Z50" s="52">
        <v>182867</v>
      </c>
      <c r="AA50" s="7">
        <v>1689658227.99</v>
      </c>
      <c r="AB50" s="8">
        <v>96011</v>
      </c>
      <c r="AC50" s="8">
        <v>1317370500</v>
      </c>
      <c r="AD50" s="7">
        <v>80332</v>
      </c>
      <c r="AE50" s="7">
        <v>349795011.88</v>
      </c>
      <c r="AF50" s="8">
        <v>6524</v>
      </c>
      <c r="AG50" s="53">
        <v>22492716.109999999</v>
      </c>
      <c r="AH50" s="42">
        <v>106248</v>
      </c>
      <c r="AI50" s="7">
        <v>949658329</v>
      </c>
      <c r="AJ50" s="8">
        <v>46763</v>
      </c>
      <c r="AK50" s="8">
        <v>752940467</v>
      </c>
      <c r="AL50" s="7">
        <v>49381</v>
      </c>
      <c r="AM50" s="7">
        <v>171165292</v>
      </c>
      <c r="AN50" s="8">
        <v>10104</v>
      </c>
      <c r="AO50" s="81">
        <v>25552570</v>
      </c>
      <c r="AP50" s="52">
        <f t="shared" si="0"/>
        <v>269283</v>
      </c>
      <c r="AQ50" s="7">
        <f t="shared" si="1"/>
        <v>2095731016.1699998</v>
      </c>
      <c r="AR50" s="8">
        <v>95543</v>
      </c>
      <c r="AS50" s="8">
        <v>1483884381.8599999</v>
      </c>
      <c r="AT50" s="7">
        <v>147752</v>
      </c>
      <c r="AU50" s="7">
        <v>547949052.88</v>
      </c>
      <c r="AV50" s="8">
        <v>25988</v>
      </c>
      <c r="AW50" s="53">
        <v>63897581.43</v>
      </c>
      <c r="AX50" s="52">
        <f t="shared" si="2"/>
        <v>351874</v>
      </c>
      <c r="AY50" s="7">
        <f t="shared" si="3"/>
        <v>2525375187</v>
      </c>
      <c r="AZ50" s="8">
        <v>103494</v>
      </c>
      <c r="BA50" s="8">
        <v>1649968700</v>
      </c>
      <c r="BB50" s="7">
        <v>203385</v>
      </c>
      <c r="BC50" s="7">
        <v>773475994</v>
      </c>
      <c r="BD50" s="8">
        <v>44995</v>
      </c>
      <c r="BE50" s="53">
        <v>101930493</v>
      </c>
      <c r="BF50" s="52">
        <f t="shared" si="4"/>
        <v>501589</v>
      </c>
      <c r="BG50" s="7">
        <f t="shared" si="5"/>
        <v>3355685875.98</v>
      </c>
      <c r="BH50" s="8">
        <v>123410</v>
      </c>
      <c r="BI50" s="8">
        <v>2084545486.48</v>
      </c>
      <c r="BJ50" s="7">
        <v>309808</v>
      </c>
      <c r="BK50" s="7">
        <v>1111408070.1800001</v>
      </c>
      <c r="BL50" s="8">
        <v>68371</v>
      </c>
      <c r="BM50" s="53">
        <v>159732319.31999999</v>
      </c>
    </row>
    <row r="51" spans="1:65" x14ac:dyDescent="0.3">
      <c r="A51" s="40" t="s">
        <v>44</v>
      </c>
      <c r="B51" s="52">
        <v>18208</v>
      </c>
      <c r="C51" s="7">
        <v>19327407.57</v>
      </c>
      <c r="D51" s="8">
        <v>1324</v>
      </c>
      <c r="E51" s="8">
        <v>4733500</v>
      </c>
      <c r="F51" s="7">
        <v>16849</v>
      </c>
      <c r="G51" s="7">
        <v>14397049.57</v>
      </c>
      <c r="H51" s="8">
        <v>35</v>
      </c>
      <c r="I51" s="53">
        <v>196858</v>
      </c>
      <c r="J51" s="52">
        <v>19644</v>
      </c>
      <c r="K51" s="7">
        <v>23810636.100000001</v>
      </c>
      <c r="L51" s="8">
        <v>1256</v>
      </c>
      <c r="M51" s="8">
        <v>4648822</v>
      </c>
      <c r="N51" s="7">
        <v>18348</v>
      </c>
      <c r="O51" s="7">
        <v>19029042.100000001</v>
      </c>
      <c r="P51" s="8">
        <v>40</v>
      </c>
      <c r="Q51" s="81">
        <v>132772</v>
      </c>
      <c r="R51" s="52">
        <v>31953</v>
      </c>
      <c r="S51" s="7">
        <v>42952167.909999996</v>
      </c>
      <c r="T51" s="8">
        <v>4285</v>
      </c>
      <c r="U51" s="8">
        <v>14259500</v>
      </c>
      <c r="V51" s="7">
        <v>27637</v>
      </c>
      <c r="W51" s="7">
        <v>28567320.91</v>
      </c>
      <c r="X51" s="8">
        <v>31</v>
      </c>
      <c r="Y51" s="53">
        <v>125347</v>
      </c>
      <c r="Z51" s="52">
        <v>37518</v>
      </c>
      <c r="AA51" s="7">
        <v>45484501.460000001</v>
      </c>
      <c r="AB51" s="8">
        <v>2486</v>
      </c>
      <c r="AC51" s="8">
        <v>7636900</v>
      </c>
      <c r="AD51" s="7">
        <v>34937</v>
      </c>
      <c r="AE51" s="7">
        <v>37605620.460000001</v>
      </c>
      <c r="AF51" s="8">
        <v>95</v>
      </c>
      <c r="AG51" s="53">
        <v>241981</v>
      </c>
      <c r="AH51" s="42">
        <v>14816</v>
      </c>
      <c r="AI51" s="7">
        <v>20971444</v>
      </c>
      <c r="AJ51" s="8">
        <v>906</v>
      </c>
      <c r="AK51" s="8">
        <v>5517500</v>
      </c>
      <c r="AL51" s="7">
        <v>13647</v>
      </c>
      <c r="AM51" s="7">
        <v>14946594</v>
      </c>
      <c r="AN51" s="8">
        <v>263</v>
      </c>
      <c r="AO51" s="81">
        <v>507350</v>
      </c>
      <c r="AP51" s="52">
        <f t="shared" si="0"/>
        <v>67367</v>
      </c>
      <c r="AQ51" s="7">
        <f t="shared" si="1"/>
        <v>70049983.620000005</v>
      </c>
      <c r="AR51" s="8">
        <v>1847</v>
      </c>
      <c r="AS51" s="8">
        <v>8759621.4700000007</v>
      </c>
      <c r="AT51" s="7">
        <v>64602</v>
      </c>
      <c r="AU51" s="7">
        <v>59513222.149999999</v>
      </c>
      <c r="AV51" s="8">
        <v>918</v>
      </c>
      <c r="AW51" s="53">
        <v>1777140</v>
      </c>
      <c r="AX51" s="52">
        <f t="shared" si="2"/>
        <v>107523</v>
      </c>
      <c r="AY51" s="7">
        <f t="shared" si="3"/>
        <v>240868380</v>
      </c>
      <c r="AZ51" s="8">
        <v>6614</v>
      </c>
      <c r="BA51" s="8">
        <v>95415823</v>
      </c>
      <c r="BB51" s="7">
        <v>98247</v>
      </c>
      <c r="BC51" s="7">
        <v>142426999</v>
      </c>
      <c r="BD51" s="8">
        <v>2662</v>
      </c>
      <c r="BE51" s="53">
        <v>3025558</v>
      </c>
      <c r="BF51" s="52">
        <f t="shared" si="4"/>
        <v>135123</v>
      </c>
      <c r="BG51" s="7">
        <f t="shared" si="5"/>
        <v>187071285.54999998</v>
      </c>
      <c r="BH51" s="8">
        <v>6679</v>
      </c>
      <c r="BI51" s="8">
        <v>43765973.659999996</v>
      </c>
      <c r="BJ51" s="7">
        <v>125508</v>
      </c>
      <c r="BK51" s="7">
        <v>140143482.88999999</v>
      </c>
      <c r="BL51" s="8">
        <v>2936</v>
      </c>
      <c r="BM51" s="53">
        <v>3161829</v>
      </c>
    </row>
    <row r="52" spans="1:65" x14ac:dyDescent="0.3">
      <c r="A52" s="40" t="s">
        <v>47</v>
      </c>
      <c r="B52" s="52">
        <v>400381</v>
      </c>
      <c r="C52" s="7">
        <v>2015590856.8900001</v>
      </c>
      <c r="D52" s="8">
        <v>101856</v>
      </c>
      <c r="E52" s="8">
        <v>1044214539</v>
      </c>
      <c r="F52" s="7">
        <v>293656</v>
      </c>
      <c r="G52" s="7">
        <v>938070055.69000006</v>
      </c>
      <c r="H52" s="8">
        <v>4869</v>
      </c>
      <c r="I52" s="53">
        <v>33306262.199999999</v>
      </c>
      <c r="J52" s="52">
        <f>516115+23</f>
        <v>516138</v>
      </c>
      <c r="K52" s="7">
        <f>2485236616.14+16776</f>
        <v>2485253392.1399999</v>
      </c>
      <c r="L52" s="8">
        <v>139815</v>
      </c>
      <c r="M52" s="8">
        <v>1393421361</v>
      </c>
      <c r="N52" s="7">
        <f>367911+23</f>
        <v>367934</v>
      </c>
      <c r="O52" s="7">
        <f>1049013945.04+16776</f>
        <v>1049030721.04</v>
      </c>
      <c r="P52" s="8">
        <v>8389</v>
      </c>
      <c r="Q52" s="81">
        <v>42801310.100000001</v>
      </c>
      <c r="R52" s="52">
        <v>685717</v>
      </c>
      <c r="S52" s="7">
        <v>2279498975.8299999</v>
      </c>
      <c r="T52" s="8">
        <v>114623</v>
      </c>
      <c r="U52" s="8">
        <v>940481990</v>
      </c>
      <c r="V52" s="7">
        <v>537280</v>
      </c>
      <c r="W52" s="7">
        <v>1265237742.8299999</v>
      </c>
      <c r="X52" s="8">
        <v>33814</v>
      </c>
      <c r="Y52" s="53">
        <v>73779243</v>
      </c>
      <c r="Z52" s="52">
        <f>928323+251</f>
        <v>928574</v>
      </c>
      <c r="AA52" s="7">
        <f>2657077336.32+1504500</f>
        <v>2658581836.3200002</v>
      </c>
      <c r="AB52" s="8">
        <f>141435+251</f>
        <v>141686</v>
      </c>
      <c r="AC52" s="8">
        <f>1044562310+1504500</f>
        <v>1046066810</v>
      </c>
      <c r="AD52" s="7">
        <v>729757</v>
      </c>
      <c r="AE52" s="7">
        <v>1506211878.95</v>
      </c>
      <c r="AF52" s="8">
        <v>57131</v>
      </c>
      <c r="AG52" s="53">
        <v>106303147.37</v>
      </c>
      <c r="AH52" s="42">
        <v>832899</v>
      </c>
      <c r="AI52" s="7">
        <v>2110758348</v>
      </c>
      <c r="AJ52" s="8">
        <v>119433</v>
      </c>
      <c r="AK52" s="8">
        <v>965214296</v>
      </c>
      <c r="AL52" s="7">
        <v>587022</v>
      </c>
      <c r="AM52" s="7">
        <v>919875914</v>
      </c>
      <c r="AN52" s="8">
        <v>126444</v>
      </c>
      <c r="AO52" s="81">
        <v>225668138</v>
      </c>
      <c r="AP52" s="52">
        <f t="shared" si="0"/>
        <v>1500815</v>
      </c>
      <c r="AQ52" s="7">
        <f t="shared" si="1"/>
        <v>4060443796.5300007</v>
      </c>
      <c r="AR52" s="8">
        <v>220079</v>
      </c>
      <c r="AS52" s="8">
        <v>1925837646.1200008</v>
      </c>
      <c r="AT52" s="7">
        <v>1085807</v>
      </c>
      <c r="AU52" s="7">
        <v>1812014657.4200001</v>
      </c>
      <c r="AV52" s="8">
        <v>194929</v>
      </c>
      <c r="AW52" s="53">
        <v>322591492.99000001</v>
      </c>
      <c r="AX52" s="52">
        <f t="shared" si="2"/>
        <v>2536465</v>
      </c>
      <c r="AY52" s="7">
        <f t="shared" si="3"/>
        <v>7349209420.1800003</v>
      </c>
      <c r="AZ52" s="8">
        <v>366033</v>
      </c>
      <c r="BA52" s="8">
        <v>3448548883.1800003</v>
      </c>
      <c r="BB52" s="7">
        <v>1948079</v>
      </c>
      <c r="BC52" s="7">
        <v>3509741864</v>
      </c>
      <c r="BD52" s="8">
        <v>222353</v>
      </c>
      <c r="BE52" s="53">
        <v>390918673</v>
      </c>
      <c r="BF52" s="52">
        <f t="shared" si="4"/>
        <v>3751793</v>
      </c>
      <c r="BG52" s="7">
        <f t="shared" si="5"/>
        <v>9979504013.6399994</v>
      </c>
      <c r="BH52" s="8">
        <v>465778</v>
      </c>
      <c r="BI52" s="8">
        <v>4460171191.04</v>
      </c>
      <c r="BJ52" s="7">
        <v>3057153</v>
      </c>
      <c r="BK52" s="7">
        <v>5124108500.3800001</v>
      </c>
      <c r="BL52" s="8">
        <v>228862</v>
      </c>
      <c r="BM52" s="53">
        <v>395224322.22000003</v>
      </c>
    </row>
    <row r="53" spans="1:65" ht="14.4" thickBot="1" x14ac:dyDescent="0.35">
      <c r="A53" s="38" t="s">
        <v>48</v>
      </c>
      <c r="B53" s="54">
        <v>3413437</v>
      </c>
      <c r="C53" s="55">
        <v>16584253330.17</v>
      </c>
      <c r="D53" s="55">
        <v>1088050</v>
      </c>
      <c r="E53" s="55">
        <v>10323384176.440001</v>
      </c>
      <c r="F53" s="55">
        <v>2292471</v>
      </c>
      <c r="G53" s="55">
        <v>6135154782.0900002</v>
      </c>
      <c r="H53" s="55">
        <v>32916</v>
      </c>
      <c r="I53" s="56">
        <v>125714371.64</v>
      </c>
      <c r="J53" s="54">
        <f t="shared" ref="J53:Q53" si="6">SUM(J5:J52)</f>
        <v>4326034</v>
      </c>
      <c r="K53" s="55">
        <f t="shared" si="6"/>
        <v>19816453782.809994</v>
      </c>
      <c r="L53" s="55">
        <f t="shared" si="6"/>
        <v>1226093</v>
      </c>
      <c r="M53" s="55">
        <f t="shared" si="6"/>
        <v>11808649838</v>
      </c>
      <c r="N53" s="55">
        <f t="shared" si="6"/>
        <v>3048105</v>
      </c>
      <c r="O53" s="55">
        <f t="shared" si="6"/>
        <v>7820668625.5099983</v>
      </c>
      <c r="P53" s="55">
        <f t="shared" si="6"/>
        <v>51836</v>
      </c>
      <c r="Q53" s="82">
        <f t="shared" si="6"/>
        <v>187135319.29999998</v>
      </c>
      <c r="R53" s="54">
        <v>5498006</v>
      </c>
      <c r="S53" s="55">
        <v>22749278263.619999</v>
      </c>
      <c r="T53" s="55">
        <v>1313736</v>
      </c>
      <c r="U53" s="55">
        <v>12870141836</v>
      </c>
      <c r="V53" s="55">
        <v>4063979</v>
      </c>
      <c r="W53" s="55">
        <v>9546223494.9799995</v>
      </c>
      <c r="X53" s="55">
        <v>120291</v>
      </c>
      <c r="Y53" s="56">
        <v>332912932.63999999</v>
      </c>
      <c r="Z53" s="54">
        <v>6909052</v>
      </c>
      <c r="AA53" s="55">
        <v>25626917948.289997</v>
      </c>
      <c r="AB53" s="55">
        <v>1383519</v>
      </c>
      <c r="AC53" s="55">
        <f>SUM(AC5:AC52)</f>
        <v>13714079036</v>
      </c>
      <c r="AD53" s="55">
        <f>SUM(AD5:AD52)</f>
        <v>5355143</v>
      </c>
      <c r="AE53" s="55">
        <f>SUM(AE5:AE52)</f>
        <v>11491761449.499996</v>
      </c>
      <c r="AF53" s="55">
        <f>SUM(AF5:AF52)</f>
        <v>170390</v>
      </c>
      <c r="AG53" s="56">
        <f>SUM(AG5:AG52)</f>
        <v>421077463.58000004</v>
      </c>
      <c r="AH53" s="43">
        <f t="shared" ref="AH53:AO53" si="7">SUM(AH5:AH52)</f>
        <v>4446276</v>
      </c>
      <c r="AI53" s="24">
        <f t="shared" si="7"/>
        <v>18256326285</v>
      </c>
      <c r="AJ53" s="24">
        <f t="shared" si="7"/>
        <v>883418</v>
      </c>
      <c r="AK53" s="24">
        <f t="shared" si="7"/>
        <v>11141053506</v>
      </c>
      <c r="AL53" s="24">
        <f t="shared" si="7"/>
        <v>3264995</v>
      </c>
      <c r="AM53" s="24">
        <f t="shared" si="7"/>
        <v>6451507447</v>
      </c>
      <c r="AN53" s="24">
        <f t="shared" si="7"/>
        <v>297863</v>
      </c>
      <c r="AO53" s="86">
        <f t="shared" si="7"/>
        <v>663765332</v>
      </c>
      <c r="AP53" s="54">
        <f t="shared" ref="AP53:AW53" si="8">SUM(AP5:AP52)</f>
        <v>8130634</v>
      </c>
      <c r="AQ53" s="55">
        <f t="shared" si="8"/>
        <v>29861556849.260002</v>
      </c>
      <c r="AR53" s="55">
        <f t="shared" si="8"/>
        <v>1322233</v>
      </c>
      <c r="AS53" s="55">
        <f t="shared" si="8"/>
        <v>16332536561.879999</v>
      </c>
      <c r="AT53" s="55">
        <f t="shared" si="8"/>
        <v>6336713</v>
      </c>
      <c r="AU53" s="55">
        <f t="shared" si="8"/>
        <v>12521260429.92</v>
      </c>
      <c r="AV53" s="55">
        <f t="shared" si="8"/>
        <v>471688</v>
      </c>
      <c r="AW53" s="56">
        <f t="shared" si="8"/>
        <v>1007759857.4599999</v>
      </c>
      <c r="AX53" s="54">
        <f t="shared" ref="AX53:BE53" si="9">SUM(AX5:AX52)</f>
        <v>12507101</v>
      </c>
      <c r="AY53" s="55">
        <f t="shared" si="9"/>
        <v>42108299757.18</v>
      </c>
      <c r="AZ53" s="55">
        <f t="shared" si="9"/>
        <v>1651030</v>
      </c>
      <c r="BA53" s="55">
        <f t="shared" si="9"/>
        <v>19758816505.18</v>
      </c>
      <c r="BB53" s="55">
        <f t="shared" si="9"/>
        <v>10237139</v>
      </c>
      <c r="BC53" s="55">
        <f t="shared" si="9"/>
        <v>21011170154</v>
      </c>
      <c r="BD53" s="55">
        <f t="shared" si="9"/>
        <v>618932</v>
      </c>
      <c r="BE53" s="56">
        <f t="shared" si="9"/>
        <v>1338313098</v>
      </c>
      <c r="BF53" s="54">
        <f t="shared" ref="BF53:BM53" si="10">SUM(BF5:BF52)</f>
        <v>17286432</v>
      </c>
      <c r="BG53" s="55">
        <f t="shared" si="10"/>
        <v>51960423996.490005</v>
      </c>
      <c r="BH53" s="55">
        <f>SUM(BH5:BH52)</f>
        <v>1978773</v>
      </c>
      <c r="BI53" s="55">
        <f t="shared" si="10"/>
        <v>22705583663.16</v>
      </c>
      <c r="BJ53" s="55">
        <f t="shared" si="10"/>
        <v>14455318</v>
      </c>
      <c r="BK53" s="55">
        <f t="shared" si="10"/>
        <v>27607268523.300003</v>
      </c>
      <c r="BL53" s="55">
        <f t="shared" si="10"/>
        <v>852341</v>
      </c>
      <c r="BM53" s="56">
        <f t="shared" si="10"/>
        <v>1647571810.03</v>
      </c>
    </row>
    <row r="54" spans="1:65" s="9" customFormat="1" x14ac:dyDescent="0.3">
      <c r="A54" s="13"/>
      <c r="B54" s="14"/>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6"/>
      <c r="AC54" s="16"/>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row>
    <row r="55" spans="1:65" s="9" customFormat="1" x14ac:dyDescent="0.3">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6"/>
      <c r="AQ55" s="16"/>
      <c r="AR55" s="15"/>
      <c r="AS55" s="17"/>
      <c r="AT55" s="15"/>
      <c r="AU55" s="16"/>
      <c r="AV55" s="16"/>
      <c r="AW55" s="15"/>
      <c r="AX55" s="16"/>
      <c r="AY55" s="16"/>
      <c r="AZ55" s="15"/>
      <c r="BA55" s="17"/>
      <c r="BB55" s="15"/>
      <c r="BC55" s="16"/>
      <c r="BD55" s="16"/>
      <c r="BE55" s="15"/>
      <c r="BF55" s="16"/>
      <c r="BG55" s="16"/>
      <c r="BH55" s="15"/>
      <c r="BI55" s="17"/>
      <c r="BJ55" s="15"/>
      <c r="BK55" s="16"/>
      <c r="BL55" s="16"/>
      <c r="BM55" s="15"/>
    </row>
    <row r="56" spans="1:65" s="9" customFormat="1" x14ac:dyDescent="0.3">
      <c r="B56" s="15"/>
      <c r="C56" s="15"/>
      <c r="D56" s="15"/>
      <c r="E56" s="15"/>
      <c r="F56" s="15"/>
      <c r="G56" s="15"/>
      <c r="H56" s="15"/>
      <c r="I56" s="15"/>
      <c r="J56" s="15"/>
      <c r="K56" s="15"/>
      <c r="L56" s="15"/>
      <c r="M56" s="15"/>
      <c r="N56" s="15"/>
      <c r="O56" s="16"/>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6"/>
      <c r="AU56" s="15"/>
      <c r="AV56" s="15"/>
      <c r="AW56" s="16"/>
      <c r="AX56" s="15"/>
      <c r="AY56" s="15"/>
      <c r="AZ56" s="15"/>
      <c r="BA56" s="16"/>
      <c r="BB56" s="16"/>
      <c r="BC56" s="15"/>
      <c r="BD56" s="15"/>
      <c r="BE56" s="16"/>
      <c r="BF56" s="15"/>
      <c r="BG56" s="15"/>
      <c r="BH56" s="15"/>
      <c r="BI56" s="16"/>
      <c r="BJ56" s="16"/>
      <c r="BK56" s="15"/>
      <c r="BL56" s="15"/>
      <c r="BM56" s="16"/>
    </row>
    <row r="57" spans="1:65" s="9" customFormat="1" x14ac:dyDescent="0.3">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row>
    <row r="58" spans="1:65" s="9" customFormat="1" x14ac:dyDescent="0.3">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row>
    <row r="59" spans="1:65" s="9" customFormat="1" x14ac:dyDescent="0.3">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row>
    <row r="60" spans="1:65" s="9" customFormat="1" x14ac:dyDescent="0.3">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row>
    <row r="61" spans="1:65" s="9" customFormat="1" x14ac:dyDescent="0.3">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6"/>
      <c r="AS61" s="15"/>
      <c r="AT61" s="15"/>
      <c r="AU61" s="15"/>
      <c r="AV61" s="16"/>
      <c r="AW61" s="16"/>
      <c r="AX61" s="15"/>
      <c r="AY61" s="15"/>
      <c r="AZ61" s="16"/>
      <c r="BA61" s="15"/>
      <c r="BB61" s="15"/>
      <c r="BC61" s="15"/>
      <c r="BD61" s="16"/>
      <c r="BE61" s="16"/>
      <c r="BF61" s="15"/>
      <c r="BG61" s="15"/>
      <c r="BH61" s="16"/>
      <c r="BI61" s="15"/>
      <c r="BJ61" s="15"/>
      <c r="BK61" s="15"/>
      <c r="BL61" s="16"/>
      <c r="BM61" s="16"/>
    </row>
    <row r="62" spans="1:65" s="9" customFormat="1" x14ac:dyDescent="0.3">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6"/>
      <c r="AS62" s="15"/>
      <c r="AT62" s="15"/>
      <c r="AU62" s="15"/>
      <c r="AV62" s="16"/>
      <c r="AW62" s="16"/>
      <c r="AX62" s="15"/>
      <c r="AY62" s="15"/>
      <c r="AZ62" s="16"/>
      <c r="BA62" s="15"/>
      <c r="BB62" s="15"/>
      <c r="BC62" s="15"/>
      <c r="BD62" s="16"/>
      <c r="BE62" s="16"/>
      <c r="BF62" s="15"/>
      <c r="BG62" s="15"/>
      <c r="BH62" s="16"/>
      <c r="BI62" s="15"/>
      <c r="BJ62" s="15"/>
      <c r="BK62" s="15"/>
      <c r="BL62" s="16"/>
      <c r="BM62" s="16"/>
    </row>
    <row r="63" spans="1:65" s="9" customFormat="1" x14ac:dyDescent="0.3">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6"/>
      <c r="AX63" s="15"/>
      <c r="AY63" s="15"/>
      <c r="AZ63" s="15"/>
      <c r="BA63" s="15"/>
      <c r="BB63" s="15"/>
      <c r="BC63" s="15"/>
      <c r="BD63" s="15"/>
      <c r="BE63" s="16"/>
      <c r="BF63" s="15"/>
      <c r="BG63" s="15"/>
      <c r="BH63" s="15"/>
      <c r="BI63" s="15"/>
      <c r="BJ63" s="15"/>
      <c r="BK63" s="15"/>
      <c r="BL63" s="15"/>
      <c r="BM63" s="16"/>
    </row>
    <row r="64" spans="1:65" s="9" customFormat="1" x14ac:dyDescent="0.3">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row>
    <row r="65" spans="2:65" s="9" customFormat="1" x14ac:dyDescent="0.3">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row>
    <row r="66" spans="2:65" s="9" customFormat="1" x14ac:dyDescent="0.3">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row>
    <row r="67" spans="2:65" s="9" customFormat="1" x14ac:dyDescent="0.3">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row>
    <row r="68" spans="2:65" s="9" customFormat="1" x14ac:dyDescent="0.3">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row>
    <row r="69" spans="2:65" s="9" customFormat="1" x14ac:dyDescent="0.3">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row>
    <row r="70" spans="2:65" s="9" customFormat="1" x14ac:dyDescent="0.3">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row>
    <row r="71" spans="2:65" s="9" customFormat="1" x14ac:dyDescent="0.3">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row>
    <row r="72" spans="2:65" s="9" customFormat="1" x14ac:dyDescent="0.3">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row>
    <row r="73" spans="2:65" s="9" customFormat="1" x14ac:dyDescent="0.3">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row>
    <row r="74" spans="2:65" s="9" customFormat="1" x14ac:dyDescent="0.3">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row>
    <row r="75" spans="2:65" s="9" customFormat="1" x14ac:dyDescent="0.3">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row>
    <row r="76" spans="2:65" s="9" customFormat="1" x14ac:dyDescent="0.3">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row>
    <row r="77" spans="2:65" s="9" customFormat="1" x14ac:dyDescent="0.3">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row>
    <row r="78" spans="2:65" s="9" customFormat="1" x14ac:dyDescent="0.3">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row>
    <row r="79" spans="2:65" s="9" customFormat="1" x14ac:dyDescent="0.3">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row>
    <row r="80" spans="2:65" s="9" customFormat="1" x14ac:dyDescent="0.3">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row>
    <row r="81" spans="2:65" s="9" customFormat="1" x14ac:dyDescent="0.3">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row>
    <row r="82" spans="2:65" s="9" customFormat="1" x14ac:dyDescent="0.3">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row>
    <row r="83" spans="2:65" s="9" customFormat="1" x14ac:dyDescent="0.3">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row>
    <row r="84" spans="2:65" s="9" customFormat="1" x14ac:dyDescent="0.3">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row>
    <row r="85" spans="2:65" s="9" customFormat="1" x14ac:dyDescent="0.3">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row>
    <row r="86" spans="2:65" s="9" customFormat="1" x14ac:dyDescent="0.3">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row>
    <row r="87" spans="2:65" s="9" customFormat="1" x14ac:dyDescent="0.3">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row>
    <row r="88" spans="2:65" s="9" customFormat="1" x14ac:dyDescent="0.3">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row>
    <row r="89" spans="2:65" s="9" customFormat="1" x14ac:dyDescent="0.3">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row>
    <row r="90" spans="2:65" s="9" customFormat="1" x14ac:dyDescent="0.3">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row>
    <row r="91" spans="2:65" s="9" customFormat="1" x14ac:dyDescent="0.3">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row>
    <row r="92" spans="2:65" s="9" customFormat="1" x14ac:dyDescent="0.3">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row>
    <row r="93" spans="2:65" s="9" customFormat="1" x14ac:dyDescent="0.3">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row>
    <row r="94" spans="2:65" s="9" customFormat="1" x14ac:dyDescent="0.3">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row>
    <row r="95" spans="2:65" s="9" customFormat="1" x14ac:dyDescent="0.3">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row>
    <row r="96" spans="2:65" s="9" customFormat="1" x14ac:dyDescent="0.3">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row>
    <row r="97" spans="2:65" s="9" customFormat="1" x14ac:dyDescent="0.3">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row>
    <row r="98" spans="2:65" s="9" customFormat="1" x14ac:dyDescent="0.3">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row>
    <row r="99" spans="2:65" s="9" customFormat="1" x14ac:dyDescent="0.3">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row>
    <row r="100" spans="2:65" s="9" customFormat="1" x14ac:dyDescent="0.3">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row>
    <row r="101" spans="2:65" s="9" customFormat="1" x14ac:dyDescent="0.3">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row>
    <row r="102" spans="2:65" s="9" customFormat="1" x14ac:dyDescent="0.3">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row>
    <row r="103" spans="2:65" s="9" customFormat="1" x14ac:dyDescent="0.3">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row>
    <row r="104" spans="2:65" s="9" customFormat="1" x14ac:dyDescent="0.3">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row>
    <row r="105" spans="2:65" s="9" customFormat="1" x14ac:dyDescent="0.3">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row>
    <row r="106" spans="2:65" s="9" customFormat="1" x14ac:dyDescent="0.3">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row>
    <row r="107" spans="2:65" s="9" customFormat="1" x14ac:dyDescent="0.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row>
    <row r="108" spans="2:65" s="9" customFormat="1" x14ac:dyDescent="0.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row>
    <row r="109" spans="2:65" s="9" customFormat="1" x14ac:dyDescent="0.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row>
    <row r="110" spans="2:65" s="9" customFormat="1" x14ac:dyDescent="0.3">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row>
    <row r="111" spans="2:65" s="9" customFormat="1" x14ac:dyDescent="0.3">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row>
    <row r="112" spans="2:65" s="9" customFormat="1" x14ac:dyDescent="0.3">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row>
    <row r="113" spans="2:65" s="9" customFormat="1" x14ac:dyDescent="0.3">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row>
    <row r="114" spans="2:65" s="9" customFormat="1" x14ac:dyDescent="0.3">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row>
    <row r="115" spans="2:65" s="9" customFormat="1" x14ac:dyDescent="0.3">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row>
    <row r="116" spans="2:65" s="9" customFormat="1" x14ac:dyDescent="0.3">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row>
    <row r="117" spans="2:65" s="9" customFormat="1" x14ac:dyDescent="0.3">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row>
    <row r="118" spans="2:65" s="9" customFormat="1" x14ac:dyDescent="0.3">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row>
    <row r="119" spans="2:65" s="9" customFormat="1" x14ac:dyDescent="0.3">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row>
    <row r="120" spans="2:65" s="9" customFormat="1" x14ac:dyDescent="0.3">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row>
    <row r="121" spans="2:65" s="9" customFormat="1" x14ac:dyDescent="0.3">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row>
    <row r="122" spans="2:65" s="9" customFormat="1" x14ac:dyDescent="0.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row>
    <row r="123" spans="2:65" s="9" customFormat="1" x14ac:dyDescent="0.3">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row>
    <row r="124" spans="2:65" s="9" customFormat="1" x14ac:dyDescent="0.3">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row>
    <row r="125" spans="2:65" s="9" customFormat="1" x14ac:dyDescent="0.3">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row>
    <row r="126" spans="2:65" s="9" customFormat="1" x14ac:dyDescent="0.3">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row>
    <row r="127" spans="2:65" s="9" customFormat="1" x14ac:dyDescent="0.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row>
    <row r="128" spans="2:65" s="9" customFormat="1" x14ac:dyDescent="0.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row>
    <row r="129" spans="2:65" s="9" customFormat="1" x14ac:dyDescent="0.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row>
    <row r="130" spans="2:65" s="9" customFormat="1" x14ac:dyDescent="0.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row>
    <row r="131" spans="2:65" s="9" customFormat="1" x14ac:dyDescent="0.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row>
    <row r="132" spans="2:65" s="9" customFormat="1" x14ac:dyDescent="0.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row>
    <row r="133" spans="2:65" s="9" customFormat="1" x14ac:dyDescent="0.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row>
    <row r="134" spans="2:65" s="9" customFormat="1" x14ac:dyDescent="0.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row>
    <row r="135" spans="2:65" s="9" customFormat="1" x14ac:dyDescent="0.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row>
    <row r="136" spans="2:65" s="9" customFormat="1" x14ac:dyDescent="0.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row>
    <row r="137" spans="2:65" s="9" customFormat="1" x14ac:dyDescent="0.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row>
    <row r="138" spans="2:65" s="9" customFormat="1" x14ac:dyDescent="0.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row>
    <row r="139" spans="2:65" s="9" customFormat="1" x14ac:dyDescent="0.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row>
    <row r="140" spans="2:65" s="9" customFormat="1" x14ac:dyDescent="0.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row>
    <row r="141" spans="2:65" s="9" customFormat="1" x14ac:dyDescent="0.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row>
    <row r="142" spans="2:65" s="9" customFormat="1" x14ac:dyDescent="0.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row>
    <row r="143" spans="2:65" s="9" customFormat="1" x14ac:dyDescent="0.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row>
    <row r="144" spans="2:65" s="9" customFormat="1" x14ac:dyDescent="0.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row>
    <row r="145" spans="2:65" s="9" customFormat="1" x14ac:dyDescent="0.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row>
    <row r="146" spans="2:65" s="9" customFormat="1" x14ac:dyDescent="0.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row>
    <row r="147" spans="2:65" s="9" customFormat="1" x14ac:dyDescent="0.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row>
    <row r="148" spans="2:65" s="9" customFormat="1" x14ac:dyDescent="0.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row>
    <row r="149" spans="2:65" s="9" customFormat="1" x14ac:dyDescent="0.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row>
    <row r="150" spans="2:65" s="9" customFormat="1" x14ac:dyDescent="0.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row>
    <row r="151" spans="2:65" s="9" customFormat="1" x14ac:dyDescent="0.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row>
    <row r="152" spans="2:65" s="9" customFormat="1" x14ac:dyDescent="0.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row>
    <row r="153" spans="2:65" s="9" customFormat="1" x14ac:dyDescent="0.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row>
    <row r="154" spans="2:65" s="9" customFormat="1" x14ac:dyDescent="0.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row>
    <row r="155" spans="2:65" s="9" customFormat="1" x14ac:dyDescent="0.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row>
    <row r="156" spans="2:65" s="9" customFormat="1" x14ac:dyDescent="0.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row>
    <row r="157" spans="2:65" s="9" customFormat="1" x14ac:dyDescent="0.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row>
    <row r="158" spans="2:65" s="9" customFormat="1" x14ac:dyDescent="0.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row>
    <row r="159" spans="2:65" s="9" customFormat="1" x14ac:dyDescent="0.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row>
    <row r="160" spans="2:65" s="9" customFormat="1" x14ac:dyDescent="0.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row>
    <row r="161" spans="2:65" s="9" customFormat="1" x14ac:dyDescent="0.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row>
    <row r="162" spans="2:65" s="9" customFormat="1" x14ac:dyDescent="0.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row>
    <row r="163" spans="2:65" s="9" customFormat="1" x14ac:dyDescent="0.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row>
    <row r="164" spans="2:65" s="9" customFormat="1" x14ac:dyDescent="0.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row>
    <row r="165" spans="2:65" s="9" customFormat="1" x14ac:dyDescent="0.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row>
    <row r="166" spans="2:65" s="9" customFormat="1" x14ac:dyDescent="0.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row>
    <row r="167" spans="2:65" s="9" customFormat="1" x14ac:dyDescent="0.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row>
    <row r="168" spans="2:65" s="9" customFormat="1" x14ac:dyDescent="0.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row>
    <row r="169" spans="2:65" s="9" customFormat="1" x14ac:dyDescent="0.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row>
    <row r="170" spans="2:65" s="9" customFormat="1" x14ac:dyDescent="0.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row>
    <row r="171" spans="2:65" s="9" customFormat="1" x14ac:dyDescent="0.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row>
    <row r="172" spans="2:65" s="9" customFormat="1" x14ac:dyDescent="0.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row>
    <row r="173" spans="2:65" s="9" customFormat="1" x14ac:dyDescent="0.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row>
    <row r="174" spans="2:65" s="9" customFormat="1" x14ac:dyDescent="0.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row>
    <row r="175" spans="2:65" s="9" customFormat="1" x14ac:dyDescent="0.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row>
    <row r="176" spans="2:65" s="9" customFormat="1" x14ac:dyDescent="0.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row>
    <row r="177" spans="2:65" s="9" customFormat="1" x14ac:dyDescent="0.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row>
    <row r="178" spans="2:65" s="9" customFormat="1" x14ac:dyDescent="0.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row>
    <row r="179" spans="2:65" s="9" customFormat="1" x14ac:dyDescent="0.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row>
    <row r="180" spans="2:65" s="9" customFormat="1" x14ac:dyDescent="0.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row>
    <row r="181" spans="2:65" s="9" customFormat="1" x14ac:dyDescent="0.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row>
    <row r="182" spans="2:65" s="9" customFormat="1" x14ac:dyDescent="0.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row>
    <row r="183" spans="2:65" s="9" customFormat="1" x14ac:dyDescent="0.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row>
    <row r="184" spans="2:65" s="9" customFormat="1" x14ac:dyDescent="0.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row>
    <row r="185" spans="2:65" s="9" customFormat="1" x14ac:dyDescent="0.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row>
    <row r="186" spans="2:65" s="9" customFormat="1" x14ac:dyDescent="0.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row>
    <row r="187" spans="2:65" s="9" customFormat="1" x14ac:dyDescent="0.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row>
    <row r="188" spans="2:65" s="9" customFormat="1" x14ac:dyDescent="0.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row>
    <row r="189" spans="2:65" s="9" customFormat="1" x14ac:dyDescent="0.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row>
    <row r="190" spans="2:65" s="9" customFormat="1" x14ac:dyDescent="0.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row>
    <row r="191" spans="2:65" s="9" customFormat="1" x14ac:dyDescent="0.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row>
    <row r="192" spans="2:65" s="9" customFormat="1" x14ac:dyDescent="0.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row>
    <row r="193" spans="2:65" s="9" customFormat="1" x14ac:dyDescent="0.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row>
    <row r="194" spans="2:65" s="9" customFormat="1" x14ac:dyDescent="0.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row>
    <row r="195" spans="2:65" s="9" customFormat="1" x14ac:dyDescent="0.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row>
    <row r="196" spans="2:65" s="9" customFormat="1" x14ac:dyDescent="0.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row>
    <row r="197" spans="2:65" s="9" customFormat="1" x14ac:dyDescent="0.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row>
    <row r="198" spans="2:65" s="9" customFormat="1" x14ac:dyDescent="0.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row>
    <row r="199" spans="2:65" s="9" customFormat="1" x14ac:dyDescent="0.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row>
    <row r="200" spans="2:65" s="9" customFormat="1" x14ac:dyDescent="0.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row>
    <row r="201" spans="2:65" s="9" customFormat="1" x14ac:dyDescent="0.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row>
    <row r="202" spans="2:65" s="9" customFormat="1" x14ac:dyDescent="0.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row>
    <row r="203" spans="2:65" s="9" customFormat="1" x14ac:dyDescent="0.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row>
    <row r="204" spans="2:65" s="9" customFormat="1" x14ac:dyDescent="0.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row>
    <row r="205" spans="2:65" s="9" customFormat="1" x14ac:dyDescent="0.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row>
    <row r="206" spans="2:65" s="9" customFormat="1" x14ac:dyDescent="0.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row>
    <row r="207" spans="2:65" s="9" customFormat="1" x14ac:dyDescent="0.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row>
    <row r="208" spans="2:65" s="9" customFormat="1" x14ac:dyDescent="0.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row>
    <row r="209" spans="2:65" s="9" customFormat="1" x14ac:dyDescent="0.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row>
    <row r="210" spans="2:65" s="9" customFormat="1" x14ac:dyDescent="0.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row>
    <row r="211" spans="2:65" s="9" customFormat="1" x14ac:dyDescent="0.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row>
    <row r="212" spans="2:65" s="9" customFormat="1" x14ac:dyDescent="0.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row>
    <row r="213" spans="2:65" s="9" customFormat="1" x14ac:dyDescent="0.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row>
    <row r="214" spans="2:65" s="9" customFormat="1" x14ac:dyDescent="0.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row>
    <row r="215" spans="2:65" s="9" customFormat="1" x14ac:dyDescent="0.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row>
    <row r="216" spans="2:65" s="9" customFormat="1" x14ac:dyDescent="0.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row>
    <row r="217" spans="2:65" s="9" customFormat="1" x14ac:dyDescent="0.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row>
    <row r="218" spans="2:65" s="9" customFormat="1" x14ac:dyDescent="0.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row>
    <row r="219" spans="2:65" s="9" customFormat="1" x14ac:dyDescent="0.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row>
    <row r="220" spans="2:65" s="9" customFormat="1" x14ac:dyDescent="0.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row>
    <row r="221" spans="2:65" s="9" customFormat="1" x14ac:dyDescent="0.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row>
    <row r="222" spans="2:65" s="9" customFormat="1" x14ac:dyDescent="0.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row>
    <row r="223" spans="2:65" s="9" customFormat="1" x14ac:dyDescent="0.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row>
    <row r="224" spans="2:65" s="9" customFormat="1" x14ac:dyDescent="0.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row>
    <row r="225" spans="2:65" s="9" customFormat="1" x14ac:dyDescent="0.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row>
    <row r="226" spans="2:65" s="9" customFormat="1" x14ac:dyDescent="0.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row>
    <row r="227" spans="2:65" s="9" customFormat="1" x14ac:dyDescent="0.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row>
    <row r="228" spans="2:65" s="9" customFormat="1" x14ac:dyDescent="0.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row>
    <row r="229" spans="2:65" s="9" customFormat="1" x14ac:dyDescent="0.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row>
    <row r="230" spans="2:65" s="9" customFormat="1" x14ac:dyDescent="0.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row>
    <row r="231" spans="2:65" s="9" customFormat="1" x14ac:dyDescent="0.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row>
    <row r="232" spans="2:65" s="9" customFormat="1" x14ac:dyDescent="0.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row>
    <row r="233" spans="2:65" s="9" customFormat="1" x14ac:dyDescent="0.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row>
    <row r="234" spans="2:65" s="9" customFormat="1" x14ac:dyDescent="0.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row>
    <row r="235" spans="2:65" s="9" customFormat="1" x14ac:dyDescent="0.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row>
    <row r="236" spans="2:65" s="9" customFormat="1" x14ac:dyDescent="0.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row>
    <row r="237" spans="2:65" s="9" customFormat="1" x14ac:dyDescent="0.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row>
    <row r="238" spans="2:65" s="9" customFormat="1" x14ac:dyDescent="0.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row>
    <row r="239" spans="2:65" s="9" customFormat="1" x14ac:dyDescent="0.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row>
    <row r="240" spans="2:65" s="9" customFormat="1" x14ac:dyDescent="0.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row>
    <row r="241" spans="2:65" s="9" customFormat="1" x14ac:dyDescent="0.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row>
    <row r="242" spans="2:65" s="9" customFormat="1" x14ac:dyDescent="0.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row>
    <row r="243" spans="2:65" s="9" customFormat="1" x14ac:dyDescent="0.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row>
    <row r="244" spans="2:65" s="9" customFormat="1" x14ac:dyDescent="0.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row>
    <row r="245" spans="2:65" s="9" customFormat="1" x14ac:dyDescent="0.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row>
    <row r="246" spans="2:65" s="9" customFormat="1" x14ac:dyDescent="0.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row>
    <row r="247" spans="2:65" s="9" customFormat="1" x14ac:dyDescent="0.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row>
    <row r="248" spans="2:65" s="9" customFormat="1" x14ac:dyDescent="0.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row>
    <row r="249" spans="2:65" s="9" customFormat="1" x14ac:dyDescent="0.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row>
    <row r="250" spans="2:65" s="9" customFormat="1" x14ac:dyDescent="0.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row>
    <row r="251" spans="2:65" s="9" customFormat="1" x14ac:dyDescent="0.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row>
    <row r="252" spans="2:65" s="9" customFormat="1" x14ac:dyDescent="0.3">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row>
    <row r="253" spans="2:65" s="9" customFormat="1" x14ac:dyDescent="0.3">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row>
    <row r="254" spans="2:65" s="9" customFormat="1" x14ac:dyDescent="0.3">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row>
    <row r="255" spans="2:65" s="9" customFormat="1" x14ac:dyDescent="0.3">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row>
    <row r="256" spans="2:65" s="9" customFormat="1" x14ac:dyDescent="0.3">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row>
    <row r="257" spans="2:65" s="9" customFormat="1" x14ac:dyDescent="0.3">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row>
    <row r="258" spans="2:65" s="9" customFormat="1" x14ac:dyDescent="0.3">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row>
    <row r="259" spans="2:65" s="9" customFormat="1" x14ac:dyDescent="0.3">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row>
    <row r="260" spans="2:65" s="9" customFormat="1" x14ac:dyDescent="0.3">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row>
    <row r="261" spans="2:65" s="9" customFormat="1" x14ac:dyDescent="0.3">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row>
    <row r="262" spans="2:65" s="9" customFormat="1" x14ac:dyDescent="0.3">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row>
    <row r="263" spans="2:65" s="9" customFormat="1" x14ac:dyDescent="0.3">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row>
    <row r="264" spans="2:65" s="9" customFormat="1" x14ac:dyDescent="0.3">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row>
    <row r="265" spans="2:65" s="9" customFormat="1" x14ac:dyDescent="0.3">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row>
    <row r="266" spans="2:65" s="9" customFormat="1" x14ac:dyDescent="0.3">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row>
    <row r="267" spans="2:65" s="9" customFormat="1" x14ac:dyDescent="0.3">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row>
    <row r="268" spans="2:65" s="9" customFormat="1" x14ac:dyDescent="0.3">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row>
    <row r="269" spans="2:65" s="9" customFormat="1" x14ac:dyDescent="0.3">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row>
    <row r="270" spans="2:65" s="9" customFormat="1" x14ac:dyDescent="0.3">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row>
    <row r="271" spans="2:65" s="9" customFormat="1" x14ac:dyDescent="0.3">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row>
    <row r="272" spans="2:65" s="9" customFormat="1" x14ac:dyDescent="0.3">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row>
    <row r="273" spans="2:65" s="9" customFormat="1" x14ac:dyDescent="0.3">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row>
    <row r="274" spans="2:65" s="9" customFormat="1" x14ac:dyDescent="0.3">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row>
    <row r="275" spans="2:65" s="9" customFormat="1" x14ac:dyDescent="0.3">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row>
    <row r="276" spans="2:65" s="9" customFormat="1" x14ac:dyDescent="0.3">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row>
    <row r="277" spans="2:65" s="9" customFormat="1" x14ac:dyDescent="0.3">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row>
    <row r="278" spans="2:65" s="9" customFormat="1" x14ac:dyDescent="0.3">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row>
    <row r="279" spans="2:65" s="9" customFormat="1" x14ac:dyDescent="0.3">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row>
    <row r="280" spans="2:65" s="9" customFormat="1" x14ac:dyDescent="0.3">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row>
    <row r="281" spans="2:65" s="9" customFormat="1" x14ac:dyDescent="0.3">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row>
    <row r="282" spans="2:65" s="9" customFormat="1" x14ac:dyDescent="0.3">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row>
    <row r="283" spans="2:65" s="9" customFormat="1" x14ac:dyDescent="0.3">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row>
    <row r="284" spans="2:65" s="9" customFormat="1" x14ac:dyDescent="0.3">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row>
    <row r="285" spans="2:65" s="9" customFormat="1" x14ac:dyDescent="0.3">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row>
    <row r="286" spans="2:65" s="9" customFormat="1" x14ac:dyDescent="0.3">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row>
    <row r="287" spans="2:65" s="9" customFormat="1" x14ac:dyDescent="0.3">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row>
    <row r="288" spans="2:65" s="9" customFormat="1" x14ac:dyDescent="0.3">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row>
    <row r="289" spans="2:65" s="9" customFormat="1" x14ac:dyDescent="0.3">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row>
    <row r="290" spans="2:65" s="9" customFormat="1" x14ac:dyDescent="0.3">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row>
    <row r="291" spans="2:65" s="9" customFormat="1" x14ac:dyDescent="0.3">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row>
    <row r="292" spans="2:65" s="9" customFormat="1" x14ac:dyDescent="0.3">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row>
    <row r="293" spans="2:65" s="9" customFormat="1" x14ac:dyDescent="0.3">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row>
    <row r="294" spans="2:65" s="9" customFormat="1" x14ac:dyDescent="0.3">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row>
    <row r="295" spans="2:65" s="9" customFormat="1" x14ac:dyDescent="0.3">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row>
    <row r="296" spans="2:65" s="9" customFormat="1" x14ac:dyDescent="0.3">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row>
    <row r="297" spans="2:65" s="9" customFormat="1" x14ac:dyDescent="0.3">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row>
    <row r="298" spans="2:65" s="9" customFormat="1" x14ac:dyDescent="0.3">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row>
    <row r="299" spans="2:65" s="9" customFormat="1" x14ac:dyDescent="0.3">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row>
    <row r="300" spans="2:65" s="9" customFormat="1" x14ac:dyDescent="0.3">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row>
    <row r="301" spans="2:65" s="9" customFormat="1" x14ac:dyDescent="0.3">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row>
    <row r="302" spans="2:65" s="9" customFormat="1" x14ac:dyDescent="0.3">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row>
    <row r="303" spans="2:65" s="9" customFormat="1" x14ac:dyDescent="0.3">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row>
    <row r="304" spans="2:65" s="9" customFormat="1" x14ac:dyDescent="0.3">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row>
    <row r="305" spans="2:65" s="9" customFormat="1" x14ac:dyDescent="0.3">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row>
    <row r="306" spans="2:65" s="9" customFormat="1" x14ac:dyDescent="0.3">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row>
    <row r="307" spans="2:65" s="9" customFormat="1" x14ac:dyDescent="0.3">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row>
    <row r="308" spans="2:65" s="9" customFormat="1" x14ac:dyDescent="0.3">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row>
    <row r="309" spans="2:65" s="9" customFormat="1" x14ac:dyDescent="0.3">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row>
    <row r="310" spans="2:65" s="9" customFormat="1" x14ac:dyDescent="0.3">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row>
    <row r="311" spans="2:65" s="9" customFormat="1" x14ac:dyDescent="0.3">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row>
    <row r="312" spans="2:65" s="9" customFormat="1" x14ac:dyDescent="0.3">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row>
    <row r="313" spans="2:65" s="9" customFormat="1" x14ac:dyDescent="0.3">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row>
    <row r="314" spans="2:65" s="9" customFormat="1" x14ac:dyDescent="0.3">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row>
    <row r="315" spans="2:65" s="9" customFormat="1" x14ac:dyDescent="0.3">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row>
    <row r="316" spans="2:65" s="9" customFormat="1" x14ac:dyDescent="0.3">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row>
    <row r="317" spans="2:65" s="9" customFormat="1" x14ac:dyDescent="0.3">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row>
    <row r="318" spans="2:65" s="9" customFormat="1" x14ac:dyDescent="0.3">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row>
    <row r="319" spans="2:65" s="9" customFormat="1" x14ac:dyDescent="0.3">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row>
    <row r="320" spans="2:65" s="9" customFormat="1" x14ac:dyDescent="0.3">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row>
    <row r="321" spans="2:65" s="9" customFormat="1" x14ac:dyDescent="0.3">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row>
    <row r="322" spans="2:65" s="9" customFormat="1" x14ac:dyDescent="0.3">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row>
    <row r="323" spans="2:65" s="9" customFormat="1" x14ac:dyDescent="0.3">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row>
    <row r="324" spans="2:65" s="9" customFormat="1" x14ac:dyDescent="0.3">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row>
    <row r="325" spans="2:65" s="9" customFormat="1" x14ac:dyDescent="0.3">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row>
    <row r="326" spans="2:65" s="9" customFormat="1" x14ac:dyDescent="0.3">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row>
    <row r="327" spans="2:65" s="9" customFormat="1" x14ac:dyDescent="0.3">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row>
    <row r="328" spans="2:65" s="9" customFormat="1" x14ac:dyDescent="0.3">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row>
    <row r="329" spans="2:65" s="9" customFormat="1" x14ac:dyDescent="0.3">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row>
    <row r="330" spans="2:65" s="9" customFormat="1" x14ac:dyDescent="0.3">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row>
    <row r="331" spans="2:65" s="9" customFormat="1" x14ac:dyDescent="0.3">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row>
    <row r="332" spans="2:65" s="9" customFormat="1" x14ac:dyDescent="0.3">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row>
    <row r="333" spans="2:65" s="9" customFormat="1" x14ac:dyDescent="0.3">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row>
    <row r="334" spans="2:65" s="9" customFormat="1" x14ac:dyDescent="0.3">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row>
    <row r="335" spans="2:65" s="9" customFormat="1" x14ac:dyDescent="0.3">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row>
    <row r="336" spans="2:65" s="9" customFormat="1" x14ac:dyDescent="0.3">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row>
    <row r="337" spans="2:65" s="9" customFormat="1" x14ac:dyDescent="0.3">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row>
    <row r="338" spans="2:65" s="9" customFormat="1" x14ac:dyDescent="0.3">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row>
    <row r="339" spans="2:65" s="9" customFormat="1" x14ac:dyDescent="0.3">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row>
    <row r="340" spans="2:65" s="9" customFormat="1" x14ac:dyDescent="0.3">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row>
    <row r="341" spans="2:65" s="9" customFormat="1" x14ac:dyDescent="0.3">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row>
    <row r="342" spans="2:65" s="9" customFormat="1" x14ac:dyDescent="0.3">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row>
    <row r="343" spans="2:65" s="9" customFormat="1" x14ac:dyDescent="0.3">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row>
    <row r="344" spans="2:65" s="9" customFormat="1" x14ac:dyDescent="0.3">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row>
    <row r="345" spans="2:65" s="9" customFormat="1" x14ac:dyDescent="0.3">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row>
    <row r="346" spans="2:65" s="9" customFormat="1" x14ac:dyDescent="0.3">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row>
    <row r="347" spans="2:65" s="9" customFormat="1" x14ac:dyDescent="0.3">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row>
    <row r="348" spans="2:65" s="9" customFormat="1" x14ac:dyDescent="0.3">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row>
    <row r="349" spans="2:65" s="9" customFormat="1" x14ac:dyDescent="0.3">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row>
    <row r="350" spans="2:65" s="9" customFormat="1" x14ac:dyDescent="0.3">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row>
    <row r="351" spans="2:65" s="9" customFormat="1" x14ac:dyDescent="0.3">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row>
    <row r="352" spans="2:65" s="9" customFormat="1" x14ac:dyDescent="0.3">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row>
    <row r="353" spans="2:65" s="9" customFormat="1" x14ac:dyDescent="0.3">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row>
    <row r="354" spans="2:65" s="9" customFormat="1" x14ac:dyDescent="0.3">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row>
    <row r="355" spans="2:65" s="9" customFormat="1" x14ac:dyDescent="0.3">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row>
    <row r="356" spans="2:65" s="9" customFormat="1" x14ac:dyDescent="0.3">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row>
    <row r="357" spans="2:65" s="9" customFormat="1" x14ac:dyDescent="0.3">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row>
    <row r="358" spans="2:65" s="9" customFormat="1" x14ac:dyDescent="0.3">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row>
    <row r="359" spans="2:65" s="9" customFormat="1" x14ac:dyDescent="0.3">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row>
    <row r="360" spans="2:65" s="9" customFormat="1" x14ac:dyDescent="0.3">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row>
    <row r="361" spans="2:65" s="9" customFormat="1" x14ac:dyDescent="0.3">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row>
    <row r="362" spans="2:65" s="9" customFormat="1" x14ac:dyDescent="0.3">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row>
    <row r="363" spans="2:65" s="9" customFormat="1" x14ac:dyDescent="0.3">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row>
    <row r="364" spans="2:65" s="9" customFormat="1" x14ac:dyDescent="0.3">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row>
    <row r="365" spans="2:65" s="9" customFormat="1" x14ac:dyDescent="0.3">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5"/>
    </row>
    <row r="366" spans="2:65" s="9" customFormat="1" x14ac:dyDescent="0.3">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row>
    <row r="367" spans="2:65" s="9" customFormat="1" x14ac:dyDescent="0.3">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c r="BK367" s="15"/>
      <c r="BL367" s="15"/>
      <c r="BM367" s="15"/>
    </row>
    <row r="368" spans="2:65" s="9" customFormat="1" x14ac:dyDescent="0.3">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row>
    <row r="369" spans="2:65" s="9" customFormat="1" x14ac:dyDescent="0.3">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5"/>
    </row>
    <row r="370" spans="2:65" s="9" customFormat="1" x14ac:dyDescent="0.3">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row>
    <row r="371" spans="2:65" s="9" customFormat="1" x14ac:dyDescent="0.3">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5"/>
    </row>
    <row r="372" spans="2:65" s="9" customFormat="1" x14ac:dyDescent="0.3">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row>
    <row r="373" spans="2:65" s="9" customFormat="1" x14ac:dyDescent="0.3">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row>
    <row r="374" spans="2:65" s="9" customFormat="1" x14ac:dyDescent="0.3">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row>
    <row r="375" spans="2:65" s="9" customFormat="1" x14ac:dyDescent="0.3">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5"/>
    </row>
    <row r="376" spans="2:65" s="9" customFormat="1" x14ac:dyDescent="0.3">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row>
    <row r="377" spans="2:65" s="9" customFormat="1" x14ac:dyDescent="0.3">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5"/>
    </row>
    <row r="378" spans="2:65" s="9" customFormat="1" x14ac:dyDescent="0.3">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row>
    <row r="379" spans="2:65" s="9" customFormat="1" x14ac:dyDescent="0.3">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row>
    <row r="380" spans="2:65" s="9" customFormat="1" x14ac:dyDescent="0.3">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row>
    <row r="381" spans="2:65" s="9" customFormat="1" x14ac:dyDescent="0.3">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5"/>
    </row>
    <row r="382" spans="2:65" s="9" customFormat="1" x14ac:dyDescent="0.3">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row>
    <row r="383" spans="2:65" s="9" customFormat="1" x14ac:dyDescent="0.3">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5"/>
    </row>
    <row r="384" spans="2:65" s="9" customFormat="1" x14ac:dyDescent="0.3">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row>
    <row r="385" spans="2:65" s="9" customFormat="1" x14ac:dyDescent="0.3">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c r="BK385" s="15"/>
      <c r="BL385" s="15"/>
      <c r="BM385" s="15"/>
    </row>
    <row r="386" spans="2:65" s="9" customFormat="1" x14ac:dyDescent="0.3">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row>
    <row r="387" spans="2:65" s="9" customFormat="1" x14ac:dyDescent="0.3">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c r="BK387" s="15"/>
      <c r="BL387" s="15"/>
      <c r="BM387" s="15"/>
    </row>
    <row r="388" spans="2:65" s="9" customFormat="1" x14ac:dyDescent="0.3">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row>
    <row r="389" spans="2:65" s="9" customFormat="1" x14ac:dyDescent="0.3">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c r="BK389" s="15"/>
      <c r="BL389" s="15"/>
      <c r="BM389" s="15"/>
    </row>
    <row r="390" spans="2:65" s="9" customFormat="1" x14ac:dyDescent="0.3">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5"/>
    </row>
    <row r="391" spans="2:65" s="9" customFormat="1" x14ac:dyDescent="0.3">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c r="BK391" s="15"/>
      <c r="BL391" s="15"/>
      <c r="BM391" s="15"/>
    </row>
    <row r="392" spans="2:65" s="9" customFormat="1" x14ac:dyDescent="0.3">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row>
    <row r="393" spans="2:65" s="9" customFormat="1" x14ac:dyDescent="0.3">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c r="BK393" s="15"/>
      <c r="BL393" s="15"/>
      <c r="BM393" s="15"/>
    </row>
    <row r="394" spans="2:65" s="9" customFormat="1" x14ac:dyDescent="0.3">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5"/>
    </row>
    <row r="395" spans="2:65" s="9" customFormat="1" x14ac:dyDescent="0.3">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c r="BK395" s="15"/>
      <c r="BL395" s="15"/>
      <c r="BM395" s="15"/>
    </row>
    <row r="396" spans="2:65" s="9" customFormat="1" x14ac:dyDescent="0.3">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5"/>
    </row>
    <row r="397" spans="2:65" s="9" customFormat="1" x14ac:dyDescent="0.3">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c r="BK397" s="15"/>
      <c r="BL397" s="15"/>
      <c r="BM397" s="15"/>
    </row>
    <row r="398" spans="2:65" s="9" customFormat="1" x14ac:dyDescent="0.3">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row>
    <row r="399" spans="2:65" s="9" customFormat="1" x14ac:dyDescent="0.3">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c r="BK399" s="15"/>
      <c r="BL399" s="15"/>
      <c r="BM399" s="15"/>
    </row>
    <row r="400" spans="2:65" s="9" customFormat="1" x14ac:dyDescent="0.3">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row>
    <row r="401" spans="2:65" s="9" customFormat="1" x14ac:dyDescent="0.3">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c r="BK401" s="15"/>
      <c r="BL401" s="15"/>
      <c r="BM401" s="15"/>
    </row>
    <row r="402" spans="2:65" s="9" customFormat="1" x14ac:dyDescent="0.3">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row>
    <row r="403" spans="2:65" s="9" customFormat="1" x14ac:dyDescent="0.3">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c r="BK403" s="15"/>
      <c r="BL403" s="15"/>
      <c r="BM403" s="15"/>
    </row>
    <row r="404" spans="2:65" s="9" customFormat="1" x14ac:dyDescent="0.3">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row>
    <row r="405" spans="2:65" s="9" customFormat="1" x14ac:dyDescent="0.3">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c r="BK405" s="15"/>
      <c r="BL405" s="15"/>
      <c r="BM405" s="15"/>
    </row>
    <row r="406" spans="2:65" s="9" customFormat="1" x14ac:dyDescent="0.3">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row>
    <row r="407" spans="2:65" s="9" customFormat="1" x14ac:dyDescent="0.3">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c r="BK407" s="15"/>
      <c r="BL407" s="15"/>
      <c r="BM407" s="15"/>
    </row>
    <row r="408" spans="2:65" s="9" customFormat="1" x14ac:dyDescent="0.3">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row>
    <row r="409" spans="2:65" s="9" customFormat="1" x14ac:dyDescent="0.3">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c r="BK409" s="15"/>
      <c r="BL409" s="15"/>
      <c r="BM409" s="15"/>
    </row>
    <row r="410" spans="2:65" s="9" customFormat="1" x14ac:dyDescent="0.3">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row>
    <row r="411" spans="2:65" s="9" customFormat="1" x14ac:dyDescent="0.3">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c r="BK411" s="15"/>
      <c r="BL411" s="15"/>
      <c r="BM411" s="15"/>
    </row>
    <row r="412" spans="2:65" s="9" customFormat="1" x14ac:dyDescent="0.3">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row>
    <row r="413" spans="2:65" s="9" customFormat="1" x14ac:dyDescent="0.3">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c r="BK413" s="15"/>
      <c r="BL413" s="15"/>
      <c r="BM413" s="15"/>
    </row>
    <row r="414" spans="2:65" s="9" customFormat="1" x14ac:dyDescent="0.3">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row>
    <row r="415" spans="2:65" s="9" customFormat="1" x14ac:dyDescent="0.3">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c r="BK415" s="15"/>
      <c r="BL415" s="15"/>
      <c r="BM415" s="15"/>
    </row>
    <row r="416" spans="2:65" s="9" customFormat="1" x14ac:dyDescent="0.3">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5"/>
    </row>
    <row r="417" spans="2:65" s="9" customFormat="1" x14ac:dyDescent="0.3">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c r="BK417" s="15"/>
      <c r="BL417" s="15"/>
      <c r="BM417" s="15"/>
    </row>
    <row r="418" spans="2:65" s="9" customFormat="1" x14ac:dyDescent="0.3">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5"/>
    </row>
    <row r="419" spans="2:65" s="9" customFormat="1" x14ac:dyDescent="0.3">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c r="BK419" s="15"/>
      <c r="BL419" s="15"/>
      <c r="BM419" s="15"/>
    </row>
    <row r="420" spans="2:65" s="9" customFormat="1" x14ac:dyDescent="0.3">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5"/>
    </row>
    <row r="421" spans="2:65" s="9" customFormat="1" x14ac:dyDescent="0.3">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c r="BK421" s="15"/>
      <c r="BL421" s="15"/>
      <c r="BM421" s="15"/>
    </row>
    <row r="422" spans="2:65" s="9" customFormat="1" x14ac:dyDescent="0.3">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5"/>
    </row>
    <row r="423" spans="2:65" s="9" customFormat="1" x14ac:dyDescent="0.3">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c r="BK423" s="15"/>
      <c r="BL423" s="15"/>
      <c r="BM423" s="15"/>
    </row>
    <row r="424" spans="2:65" s="9" customFormat="1" x14ac:dyDescent="0.3">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5"/>
    </row>
    <row r="425" spans="2:65" s="9" customFormat="1" x14ac:dyDescent="0.3">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c r="BK425" s="15"/>
      <c r="BL425" s="15"/>
      <c r="BM425" s="15"/>
    </row>
    <row r="426" spans="2:65" s="9" customFormat="1" x14ac:dyDescent="0.3">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5"/>
    </row>
    <row r="427" spans="2:65" s="9" customFormat="1" x14ac:dyDescent="0.3">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c r="BK427" s="15"/>
      <c r="BL427" s="15"/>
      <c r="BM427" s="15"/>
    </row>
    <row r="428" spans="2:65" s="9" customFormat="1" x14ac:dyDescent="0.3">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row>
    <row r="429" spans="2:65" s="9" customFormat="1" x14ac:dyDescent="0.3">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c r="BK429" s="15"/>
      <c r="BL429" s="15"/>
      <c r="BM429" s="15"/>
    </row>
    <row r="430" spans="2:65" s="9" customFormat="1" x14ac:dyDescent="0.3">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5"/>
    </row>
    <row r="431" spans="2:65" s="9" customFormat="1" x14ac:dyDescent="0.3">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c r="BK431" s="15"/>
      <c r="BL431" s="15"/>
      <c r="BM431" s="15"/>
    </row>
    <row r="432" spans="2:65" s="9" customFormat="1" x14ac:dyDescent="0.3">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5"/>
    </row>
    <row r="433" spans="2:65" s="9" customFormat="1" x14ac:dyDescent="0.3">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c r="BK433" s="15"/>
      <c r="BL433" s="15"/>
      <c r="BM433" s="15"/>
    </row>
    <row r="434" spans="2:65" s="9" customFormat="1" x14ac:dyDescent="0.3">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5"/>
    </row>
    <row r="435" spans="2:65" s="9" customFormat="1" x14ac:dyDescent="0.3">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c r="BK435" s="15"/>
      <c r="BL435" s="15"/>
      <c r="BM435" s="15"/>
    </row>
    <row r="436" spans="2:65" s="9" customFormat="1" x14ac:dyDescent="0.3">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5"/>
    </row>
    <row r="437" spans="2:65" s="9" customFormat="1" x14ac:dyDescent="0.3">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c r="BK437" s="15"/>
      <c r="BL437" s="15"/>
      <c r="BM437" s="15"/>
    </row>
    <row r="438" spans="2:65" s="9" customFormat="1" x14ac:dyDescent="0.3">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5"/>
    </row>
    <row r="439" spans="2:65" s="9" customFormat="1" x14ac:dyDescent="0.3">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c r="BK439" s="15"/>
      <c r="BL439" s="15"/>
      <c r="BM439" s="15"/>
    </row>
    <row r="440" spans="2:65" s="9" customFormat="1" x14ac:dyDescent="0.3">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row>
    <row r="441" spans="2:65" s="9" customFormat="1" x14ac:dyDescent="0.3">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c r="BK441" s="15"/>
      <c r="BL441" s="15"/>
      <c r="BM441" s="15"/>
    </row>
    <row r="442" spans="2:65" s="9" customFormat="1" x14ac:dyDescent="0.3">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5"/>
    </row>
    <row r="443" spans="2:65" s="9" customFormat="1" x14ac:dyDescent="0.3">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c r="BK443" s="15"/>
      <c r="BL443" s="15"/>
      <c r="BM443" s="15"/>
    </row>
    <row r="444" spans="2:65" s="9" customFormat="1" x14ac:dyDescent="0.3">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row>
    <row r="445" spans="2:65" s="9" customFormat="1" x14ac:dyDescent="0.3">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c r="BK445" s="15"/>
      <c r="BL445" s="15"/>
      <c r="BM445" s="15"/>
    </row>
    <row r="446" spans="2:65" s="9" customFormat="1" x14ac:dyDescent="0.3">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row>
    <row r="447" spans="2:65" s="9" customFormat="1" x14ac:dyDescent="0.3">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c r="BK447" s="15"/>
      <c r="BL447" s="15"/>
      <c r="BM447" s="15"/>
    </row>
    <row r="448" spans="2:65" s="9" customFormat="1" x14ac:dyDescent="0.3">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row>
    <row r="449" spans="2:65" s="9" customFormat="1" x14ac:dyDescent="0.3">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row>
    <row r="450" spans="2:65" s="9" customFormat="1" x14ac:dyDescent="0.3">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row>
    <row r="451" spans="2:65" s="9" customFormat="1" x14ac:dyDescent="0.3">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c r="BK451" s="15"/>
      <c r="BL451" s="15"/>
      <c r="BM451" s="15"/>
    </row>
    <row r="452" spans="2:65" s="9" customFormat="1" x14ac:dyDescent="0.3">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row>
    <row r="453" spans="2:65" s="9" customFormat="1" x14ac:dyDescent="0.3">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c r="BK453" s="15"/>
      <c r="BL453" s="15"/>
      <c r="BM453" s="15"/>
    </row>
    <row r="454" spans="2:65" s="9" customFormat="1" x14ac:dyDescent="0.3">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row>
    <row r="455" spans="2:65" s="9" customFormat="1" x14ac:dyDescent="0.3">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c r="BK455" s="15"/>
      <c r="BL455" s="15"/>
      <c r="BM455" s="15"/>
    </row>
    <row r="456" spans="2:65" s="9" customFormat="1" x14ac:dyDescent="0.3">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5"/>
    </row>
    <row r="457" spans="2:65" s="9" customFormat="1" x14ac:dyDescent="0.3">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c r="BK457" s="15"/>
      <c r="BL457" s="15"/>
      <c r="BM457" s="15"/>
    </row>
    <row r="458" spans="2:65" s="9" customFormat="1" x14ac:dyDescent="0.3">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c r="BK458" s="15"/>
      <c r="BL458" s="15"/>
      <c r="BM458" s="15"/>
    </row>
    <row r="459" spans="2:65" s="9" customFormat="1" x14ac:dyDescent="0.3">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c r="BK459" s="15"/>
      <c r="BL459" s="15"/>
      <c r="BM459" s="15"/>
    </row>
    <row r="460" spans="2:65" s="9" customFormat="1" x14ac:dyDescent="0.3">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5"/>
    </row>
    <row r="461" spans="2:65" s="9" customFormat="1" x14ac:dyDescent="0.3">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c r="BK461" s="15"/>
      <c r="BL461" s="15"/>
      <c r="BM461" s="15"/>
    </row>
    <row r="462" spans="2:65" s="9" customFormat="1" x14ac:dyDescent="0.3">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c r="BK462" s="15"/>
      <c r="BL462" s="15"/>
      <c r="BM462" s="15"/>
    </row>
    <row r="463" spans="2:65" s="9" customFormat="1" x14ac:dyDescent="0.3">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c r="BK463" s="15"/>
      <c r="BL463" s="15"/>
      <c r="BM463" s="15"/>
    </row>
    <row r="464" spans="2:65" s="9" customFormat="1" x14ac:dyDescent="0.3">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c r="BK464" s="15"/>
      <c r="BL464" s="15"/>
      <c r="BM464" s="15"/>
    </row>
    <row r="465" spans="2:65" s="9" customFormat="1" x14ac:dyDescent="0.3">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c r="BK465" s="15"/>
      <c r="BL465" s="15"/>
      <c r="BM465" s="15"/>
    </row>
    <row r="466" spans="2:65" s="9" customFormat="1" x14ac:dyDescent="0.3">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c r="BK466" s="15"/>
      <c r="BL466" s="15"/>
      <c r="BM466" s="15"/>
    </row>
    <row r="467" spans="2:65" s="9" customFormat="1" x14ac:dyDescent="0.3">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c r="BK467" s="15"/>
      <c r="BL467" s="15"/>
      <c r="BM467" s="15"/>
    </row>
    <row r="468" spans="2:65" s="9" customFormat="1" x14ac:dyDescent="0.3">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c r="BK468" s="15"/>
      <c r="BL468" s="15"/>
      <c r="BM468" s="15"/>
    </row>
    <row r="469" spans="2:65" s="9" customFormat="1" x14ac:dyDescent="0.3">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c r="BK469" s="15"/>
      <c r="BL469" s="15"/>
      <c r="BM469" s="15"/>
    </row>
    <row r="470" spans="2:65" s="9" customFormat="1" x14ac:dyDescent="0.3">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row>
    <row r="471" spans="2:65" s="9" customFormat="1" x14ac:dyDescent="0.3">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c r="BK471" s="15"/>
      <c r="BL471" s="15"/>
      <c r="BM471" s="15"/>
    </row>
    <row r="472" spans="2:65" s="9" customFormat="1" x14ac:dyDescent="0.3">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c r="BK472" s="15"/>
      <c r="BL472" s="15"/>
      <c r="BM472" s="15"/>
    </row>
    <row r="473" spans="2:65" s="9" customFormat="1" x14ac:dyDescent="0.3">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c r="BK473" s="15"/>
      <c r="BL473" s="15"/>
      <c r="BM473" s="15"/>
    </row>
    <row r="474" spans="2:65" s="9" customFormat="1" x14ac:dyDescent="0.3">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c r="BK474" s="15"/>
      <c r="BL474" s="15"/>
      <c r="BM474" s="15"/>
    </row>
    <row r="475" spans="2:65" s="9" customFormat="1" x14ac:dyDescent="0.3">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c r="BK475" s="15"/>
      <c r="BL475" s="15"/>
      <c r="BM475" s="15"/>
    </row>
    <row r="476" spans="2:65" s="9" customFormat="1" x14ac:dyDescent="0.3">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5"/>
    </row>
    <row r="477" spans="2:65" s="9" customFormat="1" x14ac:dyDescent="0.3">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c r="BK477" s="15"/>
      <c r="BL477" s="15"/>
      <c r="BM477" s="15"/>
    </row>
    <row r="478" spans="2:65" s="9" customFormat="1" x14ac:dyDescent="0.3">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c r="BK478" s="15"/>
      <c r="BL478" s="15"/>
      <c r="BM478" s="15"/>
    </row>
    <row r="479" spans="2:65" s="9" customFormat="1" x14ac:dyDescent="0.3">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c r="BK479" s="15"/>
      <c r="BL479" s="15"/>
      <c r="BM479" s="15"/>
    </row>
    <row r="480" spans="2:65" s="9" customFormat="1" x14ac:dyDescent="0.3">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c r="BK480" s="15"/>
      <c r="BL480" s="15"/>
      <c r="BM480" s="15"/>
    </row>
    <row r="481" spans="2:65" s="9" customFormat="1" x14ac:dyDescent="0.3">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c r="BK481" s="15"/>
      <c r="BL481" s="15"/>
      <c r="BM481" s="15"/>
    </row>
    <row r="482" spans="2:65" s="9" customFormat="1" x14ac:dyDescent="0.3">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c r="BK482" s="15"/>
      <c r="BL482" s="15"/>
      <c r="BM482" s="15"/>
    </row>
    <row r="483" spans="2:65" s="9" customFormat="1" x14ac:dyDescent="0.3">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c r="BK483" s="15"/>
      <c r="BL483" s="15"/>
      <c r="BM483" s="15"/>
    </row>
    <row r="484" spans="2:65" s="9" customFormat="1" x14ac:dyDescent="0.3">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c r="BK484" s="15"/>
      <c r="BL484" s="15"/>
      <c r="BM484" s="15"/>
    </row>
    <row r="485" spans="2:65" s="9" customFormat="1" x14ac:dyDescent="0.3">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c r="BK485" s="15"/>
      <c r="BL485" s="15"/>
      <c r="BM485" s="15"/>
    </row>
    <row r="486" spans="2:65" s="9" customFormat="1" x14ac:dyDescent="0.3">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c r="BK486" s="15"/>
      <c r="BL486" s="15"/>
      <c r="BM486" s="15"/>
    </row>
    <row r="487" spans="2:65" s="9" customFormat="1" x14ac:dyDescent="0.3">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c r="BK487" s="15"/>
      <c r="BL487" s="15"/>
      <c r="BM487" s="15"/>
    </row>
    <row r="488" spans="2:65" s="9" customFormat="1" x14ac:dyDescent="0.3">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c r="BK488" s="15"/>
      <c r="BL488" s="15"/>
      <c r="BM488" s="15"/>
    </row>
    <row r="489" spans="2:65" s="9" customFormat="1" x14ac:dyDescent="0.3">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c r="BK489" s="15"/>
      <c r="BL489" s="15"/>
      <c r="BM489" s="15"/>
    </row>
    <row r="490" spans="2:65" s="9" customFormat="1" x14ac:dyDescent="0.3">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c r="BK490" s="15"/>
      <c r="BL490" s="15"/>
      <c r="BM490" s="15"/>
    </row>
    <row r="491" spans="2:65" s="9" customFormat="1" x14ac:dyDescent="0.3">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c r="BK491" s="15"/>
      <c r="BL491" s="15"/>
      <c r="BM491" s="15"/>
    </row>
    <row r="492" spans="2:65" s="9" customFormat="1" x14ac:dyDescent="0.3">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c r="BK492" s="15"/>
      <c r="BL492" s="15"/>
      <c r="BM492" s="15"/>
    </row>
    <row r="493" spans="2:65" s="9" customFormat="1" x14ac:dyDescent="0.3">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c r="BK493" s="15"/>
      <c r="BL493" s="15"/>
      <c r="BM493" s="15"/>
    </row>
    <row r="494" spans="2:65" s="9" customFormat="1" x14ac:dyDescent="0.3">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c r="BK494" s="15"/>
      <c r="BL494" s="15"/>
      <c r="BM494" s="15"/>
    </row>
    <row r="495" spans="2:65" s="9" customFormat="1" x14ac:dyDescent="0.3">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c r="BK495" s="15"/>
      <c r="BL495" s="15"/>
      <c r="BM495" s="15"/>
    </row>
    <row r="496" spans="2:65" s="9" customFormat="1" x14ac:dyDescent="0.3">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c r="BK496" s="15"/>
      <c r="BL496" s="15"/>
      <c r="BM496" s="15"/>
    </row>
    <row r="497" spans="2:65" s="9" customFormat="1" x14ac:dyDescent="0.3">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c r="BK497" s="15"/>
      <c r="BL497" s="15"/>
      <c r="BM497" s="15"/>
    </row>
    <row r="498" spans="2:65" s="9" customFormat="1" x14ac:dyDescent="0.3">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c r="BK498" s="15"/>
      <c r="BL498" s="15"/>
      <c r="BM498" s="15"/>
    </row>
    <row r="499" spans="2:65" s="9" customFormat="1" x14ac:dyDescent="0.3">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c r="BK499" s="15"/>
      <c r="BL499" s="15"/>
      <c r="BM499" s="15"/>
    </row>
    <row r="500" spans="2:65" s="9" customFormat="1" x14ac:dyDescent="0.3">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5"/>
    </row>
    <row r="501" spans="2:65" s="9" customFormat="1" x14ac:dyDescent="0.3">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c r="BK501" s="15"/>
      <c r="BL501" s="15"/>
      <c r="BM501" s="15"/>
    </row>
    <row r="502" spans="2:65" s="9" customFormat="1" x14ac:dyDescent="0.3">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c r="BK502" s="15"/>
      <c r="BL502" s="15"/>
      <c r="BM502" s="15"/>
    </row>
    <row r="503" spans="2:65" s="9" customFormat="1" x14ac:dyDescent="0.3">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c r="AZ503" s="15"/>
      <c r="BA503" s="15"/>
      <c r="BB503" s="15"/>
      <c r="BC503" s="15"/>
      <c r="BD503" s="15"/>
      <c r="BE503" s="15"/>
      <c r="BF503" s="15"/>
      <c r="BG503" s="15"/>
      <c r="BH503" s="15"/>
      <c r="BI503" s="15"/>
      <c r="BJ503" s="15"/>
      <c r="BK503" s="15"/>
      <c r="BL503" s="15"/>
      <c r="BM503" s="15"/>
    </row>
    <row r="504" spans="2:65" s="9" customFormat="1" x14ac:dyDescent="0.3">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c r="BK504" s="15"/>
      <c r="BL504" s="15"/>
      <c r="BM504" s="15"/>
    </row>
    <row r="505" spans="2:65" s="9" customFormat="1" x14ac:dyDescent="0.3">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c r="AZ505" s="15"/>
      <c r="BA505" s="15"/>
      <c r="BB505" s="15"/>
      <c r="BC505" s="15"/>
      <c r="BD505" s="15"/>
      <c r="BE505" s="15"/>
      <c r="BF505" s="15"/>
      <c r="BG505" s="15"/>
      <c r="BH505" s="15"/>
      <c r="BI505" s="15"/>
      <c r="BJ505" s="15"/>
      <c r="BK505" s="15"/>
      <c r="BL505" s="15"/>
      <c r="BM505" s="15"/>
    </row>
    <row r="506" spans="2:65" s="9" customFormat="1" x14ac:dyDescent="0.3">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c r="BK506" s="15"/>
      <c r="BL506" s="15"/>
      <c r="BM506" s="15"/>
    </row>
    <row r="507" spans="2:65" s="9" customFormat="1" x14ac:dyDescent="0.3">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c r="BK507" s="15"/>
      <c r="BL507" s="15"/>
      <c r="BM507" s="15"/>
    </row>
    <row r="508" spans="2:65" s="9" customFormat="1" x14ac:dyDescent="0.3">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c r="BK508" s="15"/>
      <c r="BL508" s="15"/>
      <c r="BM508" s="15"/>
    </row>
    <row r="509" spans="2:65" s="9" customFormat="1" x14ac:dyDescent="0.3">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c r="BK509" s="15"/>
      <c r="BL509" s="15"/>
      <c r="BM509" s="15"/>
    </row>
    <row r="510" spans="2:65" s="9" customFormat="1" x14ac:dyDescent="0.3">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c r="BK510" s="15"/>
      <c r="BL510" s="15"/>
      <c r="BM510" s="15"/>
    </row>
  </sheetData>
  <mergeCells count="41">
    <mergeCell ref="AX2:BE2"/>
    <mergeCell ref="AX3:AY3"/>
    <mergeCell ref="AZ3:BA3"/>
    <mergeCell ref="BB3:BC3"/>
    <mergeCell ref="BD3:BE3"/>
    <mergeCell ref="A1:BM1"/>
    <mergeCell ref="AH3:AI3"/>
    <mergeCell ref="AJ3:AK3"/>
    <mergeCell ref="AL3:AM3"/>
    <mergeCell ref="AN3:AO3"/>
    <mergeCell ref="AH2:AO2"/>
    <mergeCell ref="Z2:AG2"/>
    <mergeCell ref="Z3:AA3"/>
    <mergeCell ref="AB3:AC3"/>
    <mergeCell ref="AD3:AE3"/>
    <mergeCell ref="AF3:AG3"/>
    <mergeCell ref="X3:Y3"/>
    <mergeCell ref="A2:I2"/>
    <mergeCell ref="J2:Q2"/>
    <mergeCell ref="R2:Y2"/>
    <mergeCell ref="B3:C3"/>
    <mergeCell ref="D3:E3"/>
    <mergeCell ref="F3:G3"/>
    <mergeCell ref="H3:I3"/>
    <mergeCell ref="J3:K3"/>
    <mergeCell ref="L3:M3"/>
    <mergeCell ref="N3:O3"/>
    <mergeCell ref="P3:Q3"/>
    <mergeCell ref="R3:S3"/>
    <mergeCell ref="T3:U3"/>
    <mergeCell ref="V3:W3"/>
    <mergeCell ref="AP2:AW2"/>
    <mergeCell ref="AP3:AQ3"/>
    <mergeCell ref="AR3:AS3"/>
    <mergeCell ref="AT3:AU3"/>
    <mergeCell ref="AV3:AW3"/>
    <mergeCell ref="BF2:BM2"/>
    <mergeCell ref="BF3:BG3"/>
    <mergeCell ref="BH3:BI3"/>
    <mergeCell ref="BJ3:BK3"/>
    <mergeCell ref="BL3:BM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10"/>
  <sheetViews>
    <sheetView zoomScale="90" zoomScaleNormal="90" workbookViewId="0">
      <pane xSplit="1" ySplit="4" topLeftCell="B35" activePane="bottomRight" state="frozen"/>
      <selection pane="topRight" activeCell="B1" sqref="B1"/>
      <selection pane="bottomLeft" activeCell="A5" sqref="A5"/>
      <selection pane="bottomRight" activeCell="A38" sqref="A38"/>
    </sheetView>
  </sheetViews>
  <sheetFormatPr defaultColWidth="9.109375" defaultRowHeight="13.8" x14ac:dyDescent="0.3"/>
  <cols>
    <col min="1" max="1" width="25.5546875" style="10" customWidth="1"/>
    <col min="2" max="2" width="15.6640625" style="18" customWidth="1"/>
    <col min="3" max="3" width="16.33203125" style="18" bestFit="1" customWidth="1"/>
    <col min="4" max="9" width="15.6640625" style="19" customWidth="1"/>
    <col min="10" max="10" width="15.6640625" style="15" customWidth="1"/>
    <col min="11" max="11" width="16.33203125" style="15" bestFit="1" customWidth="1"/>
    <col min="12" max="18" width="15.6640625" style="15" customWidth="1"/>
    <col min="19" max="19" width="16.33203125" style="15" bestFit="1" customWidth="1"/>
    <col min="20" max="21" width="15.6640625" style="15" customWidth="1"/>
    <col min="22" max="22" width="10.6640625" style="15" bestFit="1" customWidth="1"/>
    <col min="23" max="23" width="15" style="15" bestFit="1" customWidth="1"/>
    <col min="24" max="24" width="10.6640625" style="15" bestFit="1" customWidth="1"/>
    <col min="25" max="25" width="15" style="15" bestFit="1" customWidth="1"/>
    <col min="26" max="26" width="10.6640625" style="15" bestFit="1" customWidth="1"/>
    <col min="27" max="27" width="16.33203125" style="15" bestFit="1" customWidth="1"/>
    <col min="28" max="28" width="8.88671875" style="15" bestFit="1"/>
    <col min="29" max="29" width="15" style="15" bestFit="1" customWidth="1"/>
    <col min="30" max="30" width="10.6640625" style="15" bestFit="1" customWidth="1"/>
    <col min="31" max="31" width="16.33203125" style="15" bestFit="1" customWidth="1"/>
    <col min="32" max="32" width="10.6640625" style="15" bestFit="1" customWidth="1"/>
    <col min="33" max="33" width="15" style="15" bestFit="1" customWidth="1"/>
    <col min="34" max="34" width="10.6640625" style="15" bestFit="1" customWidth="1"/>
    <col min="35" max="35" width="16.33203125" style="15" bestFit="1" customWidth="1"/>
    <col min="36" max="36" width="8.88671875" style="15" bestFit="1"/>
    <col min="37" max="37" width="15" style="15" bestFit="1" customWidth="1"/>
    <col min="38" max="38" width="10.6640625" style="15" bestFit="1" customWidth="1"/>
    <col min="39" max="39" width="15" style="15" bestFit="1" customWidth="1"/>
    <col min="40" max="40" width="10.6640625" style="15" bestFit="1" customWidth="1"/>
    <col min="41" max="41" width="15" style="15" bestFit="1" customWidth="1"/>
    <col min="42" max="42" width="14.6640625" style="15" customWidth="1"/>
    <col min="43" max="43" width="16.6640625" style="15" customWidth="1"/>
    <col min="44" max="46" width="14.6640625" style="15" customWidth="1"/>
    <col min="47" max="47" width="16.44140625" style="15" customWidth="1"/>
    <col min="48" max="50" width="14.6640625" style="15" customWidth="1"/>
    <col min="51" max="51" width="16.6640625" style="15" customWidth="1"/>
    <col min="52" max="54" width="14.6640625" style="15" customWidth="1"/>
    <col min="55" max="55" width="16.44140625" style="15" customWidth="1"/>
    <col min="56" max="58" width="14.6640625" style="15" customWidth="1"/>
    <col min="59" max="59" width="16.6640625" style="15" customWidth="1"/>
    <col min="60" max="62" width="14.6640625" style="15" customWidth="1"/>
    <col min="63" max="63" width="16.44140625" style="15" customWidth="1"/>
    <col min="64" max="64" width="14.6640625" style="15" customWidth="1"/>
    <col min="65" max="65" width="15.44140625" style="15" bestFit="1" customWidth="1"/>
    <col min="66" max="76" width="9.109375" style="9"/>
    <col min="77" max="16384" width="9.109375" style="10"/>
  </cols>
  <sheetData>
    <row r="1" spans="1:68" s="9" customFormat="1" ht="31.5" customHeight="1" x14ac:dyDescent="0.3">
      <c r="A1" s="33" t="s">
        <v>54</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5"/>
    </row>
    <row r="2" spans="1:68" s="9" customFormat="1" x14ac:dyDescent="0.3">
      <c r="A2" s="27">
        <v>2016</v>
      </c>
      <c r="B2" s="36"/>
      <c r="C2" s="36"/>
      <c r="D2" s="36"/>
      <c r="E2" s="36"/>
      <c r="F2" s="36"/>
      <c r="G2" s="36"/>
      <c r="H2" s="36"/>
      <c r="I2" s="36"/>
      <c r="J2" s="27">
        <v>2017</v>
      </c>
      <c r="K2" s="28"/>
      <c r="L2" s="28"/>
      <c r="M2" s="28"/>
      <c r="N2" s="28"/>
      <c r="O2" s="28"/>
      <c r="P2" s="28"/>
      <c r="Q2" s="28"/>
      <c r="R2" s="27">
        <v>2018</v>
      </c>
      <c r="S2" s="28"/>
      <c r="T2" s="28"/>
      <c r="U2" s="28"/>
      <c r="V2" s="28"/>
      <c r="W2" s="28"/>
      <c r="X2" s="28"/>
      <c r="Y2" s="28"/>
      <c r="Z2" s="27">
        <v>2019</v>
      </c>
      <c r="AA2" s="28"/>
      <c r="AB2" s="28"/>
      <c r="AC2" s="28"/>
      <c r="AD2" s="28"/>
      <c r="AE2" s="28"/>
      <c r="AF2" s="28"/>
      <c r="AG2" s="28"/>
      <c r="AH2" s="27">
        <v>2020</v>
      </c>
      <c r="AI2" s="28"/>
      <c r="AJ2" s="28"/>
      <c r="AK2" s="28"/>
      <c r="AL2" s="28"/>
      <c r="AM2" s="28"/>
      <c r="AN2" s="28"/>
      <c r="AO2" s="28"/>
      <c r="AP2" s="27">
        <v>2021</v>
      </c>
      <c r="AQ2" s="28"/>
      <c r="AR2" s="28"/>
      <c r="AS2" s="28"/>
      <c r="AT2" s="28"/>
      <c r="AU2" s="28"/>
      <c r="AV2" s="28"/>
      <c r="AW2" s="28"/>
      <c r="AX2" s="27">
        <v>2022</v>
      </c>
      <c r="AY2" s="28"/>
      <c r="AZ2" s="28"/>
      <c r="BA2" s="28"/>
      <c r="BB2" s="28"/>
      <c r="BC2" s="28"/>
      <c r="BD2" s="28"/>
      <c r="BE2" s="28"/>
      <c r="BF2" s="27">
        <v>2023</v>
      </c>
      <c r="BG2" s="28"/>
      <c r="BH2" s="28"/>
      <c r="BI2" s="28"/>
      <c r="BJ2" s="28"/>
      <c r="BK2" s="28"/>
      <c r="BL2" s="28"/>
      <c r="BM2" s="28"/>
    </row>
    <row r="3" spans="1:68" ht="56.25" customHeight="1" x14ac:dyDescent="0.3">
      <c r="A3" s="25" t="s">
        <v>52</v>
      </c>
      <c r="B3" s="29" t="s">
        <v>53</v>
      </c>
      <c r="C3" s="29"/>
      <c r="D3" s="30" t="s">
        <v>56</v>
      </c>
      <c r="E3" s="31"/>
      <c r="F3" s="29" t="s">
        <v>55</v>
      </c>
      <c r="G3" s="29"/>
      <c r="H3" s="32" t="s">
        <v>58</v>
      </c>
      <c r="I3" s="31"/>
      <c r="J3" s="29" t="s">
        <v>53</v>
      </c>
      <c r="K3" s="29"/>
      <c r="L3" s="30" t="s">
        <v>56</v>
      </c>
      <c r="M3" s="31"/>
      <c r="N3" s="29" t="s">
        <v>55</v>
      </c>
      <c r="O3" s="29"/>
      <c r="P3" s="32" t="s">
        <v>59</v>
      </c>
      <c r="Q3" s="31"/>
      <c r="R3" s="29" t="s">
        <v>53</v>
      </c>
      <c r="S3" s="29"/>
      <c r="T3" s="30" t="s">
        <v>56</v>
      </c>
      <c r="U3" s="31"/>
      <c r="V3" s="29" t="s">
        <v>55</v>
      </c>
      <c r="W3" s="29"/>
      <c r="X3" s="32" t="s">
        <v>58</v>
      </c>
      <c r="Y3" s="31"/>
      <c r="Z3" s="29" t="s">
        <v>53</v>
      </c>
      <c r="AA3" s="29"/>
      <c r="AB3" s="30" t="s">
        <v>56</v>
      </c>
      <c r="AC3" s="31"/>
      <c r="AD3" s="29" t="s">
        <v>55</v>
      </c>
      <c r="AE3" s="29"/>
      <c r="AF3" s="32" t="s">
        <v>58</v>
      </c>
      <c r="AG3" s="31"/>
      <c r="AH3" s="29" t="s">
        <v>53</v>
      </c>
      <c r="AI3" s="29"/>
      <c r="AJ3" s="30" t="s">
        <v>56</v>
      </c>
      <c r="AK3" s="31"/>
      <c r="AL3" s="29" t="s">
        <v>55</v>
      </c>
      <c r="AM3" s="29"/>
      <c r="AN3" s="32" t="s">
        <v>58</v>
      </c>
      <c r="AO3" s="31"/>
      <c r="AP3" s="29" t="s">
        <v>53</v>
      </c>
      <c r="AQ3" s="29"/>
      <c r="AR3" s="30" t="s">
        <v>56</v>
      </c>
      <c r="AS3" s="31"/>
      <c r="AT3" s="29" t="s">
        <v>55</v>
      </c>
      <c r="AU3" s="29"/>
      <c r="AV3" s="32" t="s">
        <v>58</v>
      </c>
      <c r="AW3" s="31"/>
      <c r="AX3" s="29" t="s">
        <v>53</v>
      </c>
      <c r="AY3" s="29"/>
      <c r="AZ3" s="30" t="s">
        <v>56</v>
      </c>
      <c r="BA3" s="31"/>
      <c r="BB3" s="29" t="s">
        <v>55</v>
      </c>
      <c r="BC3" s="29"/>
      <c r="BD3" s="32" t="s">
        <v>58</v>
      </c>
      <c r="BE3" s="31"/>
      <c r="BF3" s="29" t="s">
        <v>53</v>
      </c>
      <c r="BG3" s="29"/>
      <c r="BH3" s="30" t="s">
        <v>56</v>
      </c>
      <c r="BI3" s="31"/>
      <c r="BJ3" s="29" t="s">
        <v>55</v>
      </c>
      <c r="BK3" s="29"/>
      <c r="BL3" s="32" t="s">
        <v>58</v>
      </c>
      <c r="BM3" s="31"/>
    </row>
    <row r="4" spans="1:68" x14ac:dyDescent="0.3">
      <c r="A4" s="26"/>
      <c r="B4" s="11" t="s">
        <v>49</v>
      </c>
      <c r="C4" s="11" t="s">
        <v>50</v>
      </c>
      <c r="D4" s="12" t="s">
        <v>49</v>
      </c>
      <c r="E4" s="12" t="s">
        <v>50</v>
      </c>
      <c r="F4" s="11" t="s">
        <v>49</v>
      </c>
      <c r="G4" s="11" t="s">
        <v>50</v>
      </c>
      <c r="H4" s="12" t="s">
        <v>49</v>
      </c>
      <c r="I4" s="12" t="s">
        <v>50</v>
      </c>
      <c r="J4" s="11" t="s">
        <v>49</v>
      </c>
      <c r="K4" s="11" t="s">
        <v>50</v>
      </c>
      <c r="L4" s="12" t="s">
        <v>49</v>
      </c>
      <c r="M4" s="12" t="s">
        <v>50</v>
      </c>
      <c r="N4" s="11" t="s">
        <v>49</v>
      </c>
      <c r="O4" s="11" t="s">
        <v>50</v>
      </c>
      <c r="P4" s="12" t="s">
        <v>49</v>
      </c>
      <c r="Q4" s="12" t="s">
        <v>50</v>
      </c>
      <c r="R4" s="11" t="s">
        <v>49</v>
      </c>
      <c r="S4" s="11" t="s">
        <v>50</v>
      </c>
      <c r="T4" s="12" t="s">
        <v>49</v>
      </c>
      <c r="U4" s="12" t="s">
        <v>50</v>
      </c>
      <c r="V4" s="11" t="s">
        <v>49</v>
      </c>
      <c r="W4" s="11" t="s">
        <v>50</v>
      </c>
      <c r="X4" s="12" t="s">
        <v>49</v>
      </c>
      <c r="Y4" s="12" t="s">
        <v>50</v>
      </c>
      <c r="Z4" s="11" t="s">
        <v>49</v>
      </c>
      <c r="AA4" s="11" t="s">
        <v>50</v>
      </c>
      <c r="AB4" s="12" t="s">
        <v>49</v>
      </c>
      <c r="AC4" s="12" t="s">
        <v>50</v>
      </c>
      <c r="AD4" s="11" t="s">
        <v>49</v>
      </c>
      <c r="AE4" s="11" t="s">
        <v>50</v>
      </c>
      <c r="AF4" s="12" t="s">
        <v>49</v>
      </c>
      <c r="AG4" s="12" t="s">
        <v>50</v>
      </c>
      <c r="AH4" s="11" t="s">
        <v>49</v>
      </c>
      <c r="AI4" s="11" t="s">
        <v>50</v>
      </c>
      <c r="AJ4" s="12" t="s">
        <v>49</v>
      </c>
      <c r="AK4" s="12" t="s">
        <v>50</v>
      </c>
      <c r="AL4" s="11" t="s">
        <v>49</v>
      </c>
      <c r="AM4" s="11" t="s">
        <v>50</v>
      </c>
      <c r="AN4" s="12" t="s">
        <v>49</v>
      </c>
      <c r="AO4" s="12" t="s">
        <v>50</v>
      </c>
      <c r="AP4" s="11" t="s">
        <v>49</v>
      </c>
      <c r="AQ4" s="11" t="s">
        <v>50</v>
      </c>
      <c r="AR4" s="12" t="s">
        <v>49</v>
      </c>
      <c r="AS4" s="12" t="s">
        <v>50</v>
      </c>
      <c r="AT4" s="11" t="s">
        <v>49</v>
      </c>
      <c r="AU4" s="11" t="s">
        <v>50</v>
      </c>
      <c r="AV4" s="12" t="s">
        <v>49</v>
      </c>
      <c r="AW4" s="12" t="s">
        <v>50</v>
      </c>
      <c r="AX4" s="11" t="s">
        <v>49</v>
      </c>
      <c r="AY4" s="11" t="s">
        <v>50</v>
      </c>
      <c r="AZ4" s="12" t="s">
        <v>49</v>
      </c>
      <c r="BA4" s="12" t="s">
        <v>50</v>
      </c>
      <c r="BB4" s="11" t="s">
        <v>49</v>
      </c>
      <c r="BC4" s="11" t="s">
        <v>50</v>
      </c>
      <c r="BD4" s="12" t="s">
        <v>49</v>
      </c>
      <c r="BE4" s="12" t="s">
        <v>50</v>
      </c>
      <c r="BF4" s="11" t="s">
        <v>49</v>
      </c>
      <c r="BG4" s="11" t="s">
        <v>50</v>
      </c>
      <c r="BH4" s="12" t="s">
        <v>49</v>
      </c>
      <c r="BI4" s="12" t="s">
        <v>50</v>
      </c>
      <c r="BJ4" s="11" t="s">
        <v>49</v>
      </c>
      <c r="BK4" s="11" t="s">
        <v>50</v>
      </c>
      <c r="BL4" s="12" t="s">
        <v>49</v>
      </c>
      <c r="BM4" s="12" t="s">
        <v>50</v>
      </c>
    </row>
    <row r="5" spans="1:68" x14ac:dyDescent="0.3">
      <c r="A5" s="23" t="s">
        <v>2</v>
      </c>
      <c r="B5" s="7">
        <v>55973</v>
      </c>
      <c r="C5" s="7">
        <v>349909882.24000001</v>
      </c>
      <c r="D5" s="8">
        <v>4776</v>
      </c>
      <c r="E5" s="8">
        <v>61813722.140000001</v>
      </c>
      <c r="F5" s="7">
        <v>47412</v>
      </c>
      <c r="G5" s="7">
        <v>239049688.53000003</v>
      </c>
      <c r="H5" s="8">
        <v>3785</v>
      </c>
      <c r="I5" s="8">
        <v>49046471.57</v>
      </c>
      <c r="J5" s="7">
        <v>67991</v>
      </c>
      <c r="K5" s="7">
        <v>374707833.78999996</v>
      </c>
      <c r="L5" s="8">
        <v>4690</v>
      </c>
      <c r="M5" s="8">
        <v>45818575.75</v>
      </c>
      <c r="N5" s="7">
        <v>58527</v>
      </c>
      <c r="O5" s="7">
        <v>270296189.09000003</v>
      </c>
      <c r="P5" s="8">
        <v>4774</v>
      </c>
      <c r="Q5" s="8">
        <v>58593068.950000003</v>
      </c>
      <c r="R5" s="7">
        <v>84622</v>
      </c>
      <c r="S5" s="7">
        <v>408237753.94999999</v>
      </c>
      <c r="T5" s="8">
        <v>3720</v>
      </c>
      <c r="U5" s="8">
        <v>34153673.960000001</v>
      </c>
      <c r="V5" s="7">
        <v>72394</v>
      </c>
      <c r="W5" s="7">
        <v>295824362.20999998</v>
      </c>
      <c r="X5" s="8">
        <v>8508</v>
      </c>
      <c r="Y5" s="8">
        <v>78259717.780000001</v>
      </c>
      <c r="Z5" s="7">
        <v>128706</v>
      </c>
      <c r="AA5" s="7">
        <v>549950659.87</v>
      </c>
      <c r="AB5" s="8">
        <v>3617</v>
      </c>
      <c r="AC5" s="8">
        <v>39762439.310000002</v>
      </c>
      <c r="AD5" s="7">
        <v>95054</v>
      </c>
      <c r="AE5" s="7">
        <v>333302789.08999997</v>
      </c>
      <c r="AF5" s="8">
        <v>30035</v>
      </c>
      <c r="AG5" s="8">
        <v>176885431.47</v>
      </c>
      <c r="AH5" s="7">
        <v>70203</v>
      </c>
      <c r="AI5" s="7">
        <v>289345539.61000001</v>
      </c>
      <c r="AJ5" s="8">
        <v>3076</v>
      </c>
      <c r="AK5" s="8">
        <v>35417943.189999998</v>
      </c>
      <c r="AL5" s="7">
        <v>52285</v>
      </c>
      <c r="AM5" s="7">
        <v>165602549.91999999</v>
      </c>
      <c r="AN5" s="8">
        <v>14842</v>
      </c>
      <c r="AO5" s="8">
        <v>88325046.5</v>
      </c>
      <c r="AP5" s="7">
        <f>AR5+AT5+AV5</f>
        <v>78422</v>
      </c>
      <c r="AQ5" s="7">
        <f>AS5+AU5+AW5</f>
        <v>358161663.32999998</v>
      </c>
      <c r="AR5" s="8">
        <v>1898</v>
      </c>
      <c r="AS5" s="8">
        <v>26518638.949999999</v>
      </c>
      <c r="AT5" s="7">
        <v>60649</v>
      </c>
      <c r="AU5" s="7">
        <v>218750203.56999999</v>
      </c>
      <c r="AV5" s="8">
        <v>15875</v>
      </c>
      <c r="AW5" s="8">
        <v>112892820.81</v>
      </c>
      <c r="AX5" s="7">
        <f>AZ5+BB5+BD5</f>
        <v>105290</v>
      </c>
      <c r="AY5" s="7">
        <f>BA5+BC5+BE5</f>
        <v>522194497.68000001</v>
      </c>
      <c r="AZ5" s="8">
        <v>1829</v>
      </c>
      <c r="BA5" s="8">
        <v>26037594.559999999</v>
      </c>
      <c r="BB5" s="7">
        <v>85175</v>
      </c>
      <c r="BC5" s="7">
        <v>325494316.31999999</v>
      </c>
      <c r="BD5" s="8">
        <v>18286</v>
      </c>
      <c r="BE5" s="8">
        <v>170662586.80000001</v>
      </c>
      <c r="BF5" s="7">
        <f>BH5+BJ5+BL5</f>
        <v>131800</v>
      </c>
      <c r="BG5" s="7">
        <f>BI5+BK5+BM5</f>
        <v>552123826.83000004</v>
      </c>
      <c r="BH5" s="8">
        <v>2664</v>
      </c>
      <c r="BI5" s="8">
        <v>52128269.900000006</v>
      </c>
      <c r="BJ5" s="7">
        <v>112102</v>
      </c>
      <c r="BK5" s="7">
        <v>362278496.31</v>
      </c>
      <c r="BL5" s="8">
        <v>17034</v>
      </c>
      <c r="BM5" s="8">
        <v>137717060.62</v>
      </c>
    </row>
    <row r="6" spans="1:68" x14ac:dyDescent="0.3">
      <c r="A6" s="23" t="s">
        <v>5</v>
      </c>
      <c r="B6" s="7">
        <v>21812</v>
      </c>
      <c r="C6" s="7">
        <v>80262682.200000003</v>
      </c>
      <c r="D6" s="8">
        <v>1751</v>
      </c>
      <c r="E6" s="8">
        <v>17418072</v>
      </c>
      <c r="F6" s="7">
        <v>17919</v>
      </c>
      <c r="G6" s="7">
        <v>53075051.510000005</v>
      </c>
      <c r="H6" s="8">
        <v>2142</v>
      </c>
      <c r="I6" s="8">
        <v>9769558.6899999995</v>
      </c>
      <c r="J6" s="7">
        <v>25851</v>
      </c>
      <c r="K6" s="7">
        <v>95963539.239999995</v>
      </c>
      <c r="L6" s="8">
        <v>1614</v>
      </c>
      <c r="M6" s="8">
        <v>18673283.440000001</v>
      </c>
      <c r="N6" s="7">
        <v>21580</v>
      </c>
      <c r="O6" s="7">
        <v>63514279.539999999</v>
      </c>
      <c r="P6" s="8">
        <v>2657</v>
      </c>
      <c r="Q6" s="8">
        <v>13775976.26</v>
      </c>
      <c r="R6" s="7">
        <v>32191</v>
      </c>
      <c r="S6" s="7">
        <v>99767651.199999988</v>
      </c>
      <c r="T6" s="8">
        <v>1417</v>
      </c>
      <c r="U6" s="8">
        <v>14056091</v>
      </c>
      <c r="V6" s="7">
        <v>26015</v>
      </c>
      <c r="W6" s="7">
        <v>71578933.979999989</v>
      </c>
      <c r="X6" s="8">
        <v>4759</v>
      </c>
      <c r="Y6" s="8">
        <v>14132626.220000001</v>
      </c>
      <c r="Z6" s="7">
        <v>41783</v>
      </c>
      <c r="AA6" s="7">
        <v>119427779.45999999</v>
      </c>
      <c r="AB6" s="8">
        <v>1705</v>
      </c>
      <c r="AC6" s="8">
        <v>20523250</v>
      </c>
      <c r="AD6" s="7">
        <v>33209</v>
      </c>
      <c r="AE6" s="7">
        <v>81324230.739999995</v>
      </c>
      <c r="AF6" s="8">
        <v>6869</v>
      </c>
      <c r="AG6" s="8">
        <v>17580298.719999999</v>
      </c>
      <c r="AH6" s="7">
        <v>22505</v>
      </c>
      <c r="AI6" s="7">
        <v>67056531.960000001</v>
      </c>
      <c r="AJ6" s="8">
        <v>1337</v>
      </c>
      <c r="AK6" s="8">
        <v>15799361.4</v>
      </c>
      <c r="AL6" s="7">
        <v>15929</v>
      </c>
      <c r="AM6" s="7">
        <v>39984191.359999999</v>
      </c>
      <c r="AN6" s="8">
        <v>5239</v>
      </c>
      <c r="AO6" s="8">
        <v>11272979.199999999</v>
      </c>
      <c r="AP6" s="7">
        <f t="shared" ref="AP6:AP52" si="0">AR6+AT6+AV6</f>
        <v>29930</v>
      </c>
      <c r="AQ6" s="7">
        <f t="shared" ref="AQ6:AQ52" si="1">AS6+AU6+AW6</f>
        <v>95725488.629999995</v>
      </c>
      <c r="AR6" s="8">
        <v>689</v>
      </c>
      <c r="AS6" s="8">
        <v>11130695.75</v>
      </c>
      <c r="AT6" s="7">
        <v>23322</v>
      </c>
      <c r="AU6" s="7">
        <v>64345540.25</v>
      </c>
      <c r="AV6" s="8">
        <v>5919</v>
      </c>
      <c r="AW6" s="8">
        <v>20249252.629999999</v>
      </c>
      <c r="AX6" s="7">
        <f t="shared" ref="AX6:AX52" si="2">AZ6+BB6+BD6</f>
        <v>46438</v>
      </c>
      <c r="AY6" s="7">
        <f t="shared" ref="AY6:AY52" si="3">BA6+BC6+BE6</f>
        <v>152805582.97</v>
      </c>
      <c r="AZ6" s="8">
        <v>903</v>
      </c>
      <c r="BA6" s="8">
        <v>14047335.970000001</v>
      </c>
      <c r="BB6" s="7">
        <v>37728</v>
      </c>
      <c r="BC6" s="7">
        <v>108134350.13</v>
      </c>
      <c r="BD6" s="8">
        <v>7807</v>
      </c>
      <c r="BE6" s="8">
        <v>30623896.870000001</v>
      </c>
      <c r="BF6" s="7">
        <f t="shared" ref="BF6:BF52" si="4">BH6+BJ6+BL6</f>
        <v>68201</v>
      </c>
      <c r="BG6" s="7">
        <f t="shared" ref="BG6:BG52" si="5">BI6+BK6+BM6</f>
        <v>197269329.93000001</v>
      </c>
      <c r="BH6" s="8">
        <v>1080</v>
      </c>
      <c r="BI6" s="8">
        <v>22234530.780000001</v>
      </c>
      <c r="BJ6" s="7">
        <v>57487</v>
      </c>
      <c r="BK6" s="7">
        <v>138024574.53999999</v>
      </c>
      <c r="BL6" s="8">
        <v>9634</v>
      </c>
      <c r="BM6" s="8">
        <v>37010224.609999999</v>
      </c>
      <c r="BP6" s="20"/>
    </row>
    <row r="7" spans="1:68" x14ac:dyDescent="0.3">
      <c r="A7" s="23" t="s">
        <v>6</v>
      </c>
      <c r="B7" s="7">
        <v>218042</v>
      </c>
      <c r="C7" s="7">
        <v>630929846.65999997</v>
      </c>
      <c r="D7" s="8">
        <v>14407</v>
      </c>
      <c r="E7" s="8">
        <v>61427924.050000004</v>
      </c>
      <c r="F7" s="7">
        <v>199749</v>
      </c>
      <c r="G7" s="7">
        <v>537342012.15999997</v>
      </c>
      <c r="H7" s="8">
        <v>3886</v>
      </c>
      <c r="I7" s="8">
        <v>32159910.450000003</v>
      </c>
      <c r="J7" s="7">
        <v>279918</v>
      </c>
      <c r="K7" s="7">
        <v>796440315.08999991</v>
      </c>
      <c r="L7" s="8">
        <v>15729</v>
      </c>
      <c r="M7" s="8">
        <v>71278441.680000007</v>
      </c>
      <c r="N7" s="7">
        <v>258476</v>
      </c>
      <c r="O7" s="7">
        <v>675306476.44000006</v>
      </c>
      <c r="P7" s="8">
        <v>5713</v>
      </c>
      <c r="Q7" s="8">
        <v>49855396.969999999</v>
      </c>
      <c r="R7" s="7">
        <v>355201</v>
      </c>
      <c r="S7" s="7">
        <v>928523960.88</v>
      </c>
      <c r="T7" s="8">
        <v>16866</v>
      </c>
      <c r="U7" s="8">
        <v>72198839.340000004</v>
      </c>
      <c r="V7" s="7">
        <v>330589</v>
      </c>
      <c r="W7" s="7">
        <v>799557052.01999998</v>
      </c>
      <c r="X7" s="8">
        <v>7746</v>
      </c>
      <c r="Y7" s="8">
        <v>56768069.519999996</v>
      </c>
      <c r="Z7" s="7">
        <v>525584</v>
      </c>
      <c r="AA7" s="7">
        <v>1128462404.6300001</v>
      </c>
      <c r="AB7" s="8">
        <v>17679</v>
      </c>
      <c r="AC7" s="8">
        <v>72283990.859999999</v>
      </c>
      <c r="AD7" s="7">
        <v>460380</v>
      </c>
      <c r="AE7" s="7">
        <v>966511983.85000002</v>
      </c>
      <c r="AF7" s="8">
        <v>47525</v>
      </c>
      <c r="AG7" s="8">
        <v>89666429.920000002</v>
      </c>
      <c r="AH7" s="7">
        <v>301630</v>
      </c>
      <c r="AI7" s="7">
        <v>562335957.59000003</v>
      </c>
      <c r="AJ7" s="8">
        <v>10654</v>
      </c>
      <c r="AK7" s="8">
        <v>57247464.009999998</v>
      </c>
      <c r="AL7" s="7">
        <v>248171</v>
      </c>
      <c r="AM7" s="7">
        <v>453314795.54000002</v>
      </c>
      <c r="AN7" s="8">
        <v>42805</v>
      </c>
      <c r="AO7" s="8">
        <v>51773698.039999999</v>
      </c>
      <c r="AP7" s="7">
        <f t="shared" si="0"/>
        <v>329007</v>
      </c>
      <c r="AQ7" s="7">
        <f t="shared" si="1"/>
        <v>623711064.00999999</v>
      </c>
      <c r="AR7" s="8">
        <v>9085</v>
      </c>
      <c r="AS7" s="8">
        <v>56131261.259999998</v>
      </c>
      <c r="AT7" s="7">
        <v>271988</v>
      </c>
      <c r="AU7" s="7">
        <v>490492779.56</v>
      </c>
      <c r="AV7" s="8">
        <v>47934</v>
      </c>
      <c r="AW7" s="8">
        <v>77087023.189999998</v>
      </c>
      <c r="AX7" s="7">
        <f t="shared" si="2"/>
        <v>368577</v>
      </c>
      <c r="AY7" s="7">
        <f t="shared" si="3"/>
        <v>863835839.91000009</v>
      </c>
      <c r="AZ7" s="8">
        <v>11224</v>
      </c>
      <c r="BA7" s="8">
        <v>63916001.82</v>
      </c>
      <c r="BB7" s="7">
        <v>308624</v>
      </c>
      <c r="BC7" s="7">
        <v>660552728.98000002</v>
      </c>
      <c r="BD7" s="8">
        <v>48729</v>
      </c>
      <c r="BE7" s="8">
        <v>139367109.11000001</v>
      </c>
      <c r="BF7" s="7">
        <f t="shared" si="4"/>
        <v>425378</v>
      </c>
      <c r="BG7" s="7">
        <f t="shared" si="5"/>
        <v>1006497903.1800001</v>
      </c>
      <c r="BH7" s="8">
        <v>10954</v>
      </c>
      <c r="BI7" s="8">
        <v>62343512.390000001</v>
      </c>
      <c r="BJ7" s="7">
        <v>368006</v>
      </c>
      <c r="BK7" s="7">
        <v>781346551.10000002</v>
      </c>
      <c r="BL7" s="8">
        <v>46418</v>
      </c>
      <c r="BM7" s="8">
        <v>162807839.69</v>
      </c>
      <c r="BP7" s="20"/>
    </row>
    <row r="8" spans="1:68" x14ac:dyDescent="0.3">
      <c r="A8" s="23" t="s">
        <v>20</v>
      </c>
      <c r="B8" s="7">
        <v>105852</v>
      </c>
      <c r="C8" s="7">
        <v>289303437.25999999</v>
      </c>
      <c r="D8" s="8">
        <v>7156</v>
      </c>
      <c r="E8" s="8">
        <v>53093619.050000004</v>
      </c>
      <c r="F8" s="7">
        <v>94660</v>
      </c>
      <c r="G8" s="7">
        <v>207119190.66</v>
      </c>
      <c r="H8" s="8">
        <v>4036</v>
      </c>
      <c r="I8" s="8">
        <v>29090627.550000001</v>
      </c>
      <c r="J8" s="7">
        <v>130643</v>
      </c>
      <c r="K8" s="7">
        <v>358072232.5</v>
      </c>
      <c r="L8" s="8">
        <v>8237</v>
      </c>
      <c r="M8" s="8">
        <v>61939397.209999993</v>
      </c>
      <c r="N8" s="7">
        <v>117214</v>
      </c>
      <c r="O8" s="7">
        <v>254711088.67000002</v>
      </c>
      <c r="P8" s="8">
        <v>5192</v>
      </c>
      <c r="Q8" s="8">
        <v>41421746.620000005</v>
      </c>
      <c r="R8" s="7">
        <v>172632</v>
      </c>
      <c r="S8" s="7">
        <v>425412375.49000001</v>
      </c>
      <c r="T8" s="8">
        <v>9072</v>
      </c>
      <c r="U8" s="8">
        <v>61550721.279999994</v>
      </c>
      <c r="V8" s="7">
        <v>151914</v>
      </c>
      <c r="W8" s="7">
        <v>305308067.22000003</v>
      </c>
      <c r="X8" s="8">
        <v>11646</v>
      </c>
      <c r="Y8" s="8">
        <v>58553586.989999995</v>
      </c>
      <c r="Z8" s="7">
        <v>206571</v>
      </c>
      <c r="AA8" s="7">
        <v>450065289.52999997</v>
      </c>
      <c r="AB8" s="8">
        <v>8403</v>
      </c>
      <c r="AC8" s="8">
        <v>63995600.520000003</v>
      </c>
      <c r="AD8" s="7">
        <v>178145</v>
      </c>
      <c r="AE8" s="7">
        <v>316711515.76999998</v>
      </c>
      <c r="AF8" s="8">
        <v>20023</v>
      </c>
      <c r="AG8" s="8">
        <v>69358173.239999995</v>
      </c>
      <c r="AH8" s="7">
        <v>131904</v>
      </c>
      <c r="AI8" s="7">
        <v>280040283.79000002</v>
      </c>
      <c r="AJ8" s="8">
        <v>5744</v>
      </c>
      <c r="AK8" s="8">
        <v>57702094.829999998</v>
      </c>
      <c r="AL8" s="7">
        <v>99405</v>
      </c>
      <c r="AM8" s="7">
        <v>180716524.5</v>
      </c>
      <c r="AN8" s="8">
        <v>26755</v>
      </c>
      <c r="AO8" s="8">
        <v>41621664.460000001</v>
      </c>
      <c r="AP8" s="7">
        <f t="shared" si="0"/>
        <v>241416</v>
      </c>
      <c r="AQ8" s="7">
        <f t="shared" si="1"/>
        <v>476341482.67000002</v>
      </c>
      <c r="AR8" s="8">
        <v>4098</v>
      </c>
      <c r="AS8" s="8">
        <v>44184382.299999997</v>
      </c>
      <c r="AT8" s="7">
        <v>190611</v>
      </c>
      <c r="AU8" s="7">
        <v>352587375.25999999</v>
      </c>
      <c r="AV8" s="8">
        <v>46707</v>
      </c>
      <c r="AW8" s="8">
        <v>79569725.109999999</v>
      </c>
      <c r="AX8" s="7">
        <f t="shared" si="2"/>
        <v>257602</v>
      </c>
      <c r="AY8" s="7">
        <f t="shared" si="3"/>
        <v>544969800.48000002</v>
      </c>
      <c r="AZ8" s="8">
        <v>4082</v>
      </c>
      <c r="BA8" s="8">
        <v>43760319.409999996</v>
      </c>
      <c r="BB8" s="7">
        <v>209696</v>
      </c>
      <c r="BC8" s="7">
        <v>383883278.19</v>
      </c>
      <c r="BD8" s="8">
        <v>43824</v>
      </c>
      <c r="BE8" s="8">
        <v>117326202.88</v>
      </c>
      <c r="BF8" s="7">
        <f t="shared" si="4"/>
        <v>264984</v>
      </c>
      <c r="BG8" s="7">
        <f t="shared" si="5"/>
        <v>622932847.02999997</v>
      </c>
      <c r="BH8" s="8">
        <v>3748</v>
      </c>
      <c r="BI8" s="8">
        <v>44544536.850000001</v>
      </c>
      <c r="BJ8" s="7">
        <v>222296</v>
      </c>
      <c r="BK8" s="7">
        <v>432820101.00999999</v>
      </c>
      <c r="BL8" s="8">
        <v>38940</v>
      </c>
      <c r="BM8" s="8">
        <v>145568209.17000002</v>
      </c>
      <c r="BP8" s="20"/>
    </row>
    <row r="9" spans="1:68" x14ac:dyDescent="0.3">
      <c r="A9" s="23" t="s">
        <v>10</v>
      </c>
      <c r="B9" s="7">
        <v>13532</v>
      </c>
      <c r="C9" s="7">
        <v>24514315.449999999</v>
      </c>
      <c r="D9" s="8">
        <v>52</v>
      </c>
      <c r="E9" s="8">
        <v>382881.7</v>
      </c>
      <c r="F9" s="7">
        <v>2053</v>
      </c>
      <c r="G9" s="7">
        <v>4776100.1500000004</v>
      </c>
      <c r="H9" s="8">
        <v>11427</v>
      </c>
      <c r="I9" s="8">
        <v>19355333.599999998</v>
      </c>
      <c r="J9" s="7">
        <v>27789</v>
      </c>
      <c r="K9" s="7">
        <v>71741098.25</v>
      </c>
      <c r="L9" s="8">
        <v>150</v>
      </c>
      <c r="M9" s="8">
        <v>3051174.35</v>
      </c>
      <c r="N9" s="7">
        <v>6042</v>
      </c>
      <c r="O9" s="7">
        <v>13965024.73</v>
      </c>
      <c r="P9" s="8">
        <v>21597</v>
      </c>
      <c r="Q9" s="8">
        <v>54724899.170000002</v>
      </c>
      <c r="R9" s="7">
        <v>44560</v>
      </c>
      <c r="S9" s="7">
        <v>80013010.230000004</v>
      </c>
      <c r="T9" s="8">
        <v>131</v>
      </c>
      <c r="U9" s="8">
        <v>1132584.01</v>
      </c>
      <c r="V9" s="7">
        <v>12178</v>
      </c>
      <c r="W9" s="7">
        <v>19586282.940000001</v>
      </c>
      <c r="X9" s="8">
        <v>32251</v>
      </c>
      <c r="Y9" s="8">
        <v>59294143.280000001</v>
      </c>
      <c r="Z9" s="7">
        <v>76899</v>
      </c>
      <c r="AA9" s="7">
        <v>127051480.08</v>
      </c>
      <c r="AB9" s="8">
        <v>248</v>
      </c>
      <c r="AC9" s="8">
        <v>1522077.53</v>
      </c>
      <c r="AD9" s="7">
        <v>19865</v>
      </c>
      <c r="AE9" s="7">
        <v>46156160.920000002</v>
      </c>
      <c r="AF9" s="8">
        <v>56786</v>
      </c>
      <c r="AG9" s="8">
        <v>79373241.629999995</v>
      </c>
      <c r="AH9" s="7">
        <v>52063</v>
      </c>
      <c r="AI9" s="7">
        <v>98788128.239999995</v>
      </c>
      <c r="AJ9" s="8">
        <v>103</v>
      </c>
      <c r="AK9" s="8">
        <v>1699642.74</v>
      </c>
      <c r="AL9" s="7">
        <v>11919</v>
      </c>
      <c r="AM9" s="7">
        <v>16603764.199999999</v>
      </c>
      <c r="AN9" s="8">
        <v>40041</v>
      </c>
      <c r="AO9" s="8">
        <v>80484721.299999997</v>
      </c>
      <c r="AP9" s="7">
        <f t="shared" si="0"/>
        <v>122673</v>
      </c>
      <c r="AQ9" s="7">
        <f t="shared" si="1"/>
        <v>242689029.40000001</v>
      </c>
      <c r="AR9" s="8">
        <v>244</v>
      </c>
      <c r="AS9" s="8">
        <v>3709192.87</v>
      </c>
      <c r="AT9" s="7">
        <v>71823</v>
      </c>
      <c r="AU9" s="7">
        <v>105328467.84</v>
      </c>
      <c r="AV9" s="8">
        <v>50606</v>
      </c>
      <c r="AW9" s="8">
        <v>133651368.69</v>
      </c>
      <c r="AX9" s="7">
        <f t="shared" si="2"/>
        <v>77800</v>
      </c>
      <c r="AY9" s="7">
        <f t="shared" si="3"/>
        <v>254546272.84</v>
      </c>
      <c r="AZ9" s="8">
        <v>187</v>
      </c>
      <c r="BA9" s="8">
        <v>2197397.0099999998</v>
      </c>
      <c r="BB9" s="7">
        <v>12293</v>
      </c>
      <c r="BC9" s="7">
        <v>26696369.309999999</v>
      </c>
      <c r="BD9" s="8">
        <v>65320</v>
      </c>
      <c r="BE9" s="8">
        <v>225652506.52000001</v>
      </c>
      <c r="BF9" s="7">
        <f t="shared" si="4"/>
        <v>98665</v>
      </c>
      <c r="BG9" s="7">
        <f t="shared" si="5"/>
        <v>295523873.88</v>
      </c>
      <c r="BH9" s="8">
        <v>150</v>
      </c>
      <c r="BI9" s="8">
        <v>2117960.04</v>
      </c>
      <c r="BJ9" s="7">
        <v>24390</v>
      </c>
      <c r="BK9" s="7">
        <v>57305083.709999993</v>
      </c>
      <c r="BL9" s="8">
        <v>74125</v>
      </c>
      <c r="BM9" s="8">
        <v>236100830.13</v>
      </c>
      <c r="BP9" s="20"/>
    </row>
    <row r="10" spans="1:68" x14ac:dyDescent="0.3">
      <c r="A10" s="23" t="s">
        <v>11</v>
      </c>
      <c r="B10" s="7">
        <v>36878</v>
      </c>
      <c r="C10" s="7">
        <v>121337582.17</v>
      </c>
      <c r="D10" s="8">
        <v>2609</v>
      </c>
      <c r="E10" s="8">
        <v>18951332.66</v>
      </c>
      <c r="F10" s="7">
        <v>32666</v>
      </c>
      <c r="G10" s="7">
        <v>85516654.25999999</v>
      </c>
      <c r="H10" s="8">
        <v>1603</v>
      </c>
      <c r="I10" s="8">
        <v>16869595.25</v>
      </c>
      <c r="J10" s="7">
        <v>45484</v>
      </c>
      <c r="K10" s="7">
        <v>143285965.95999998</v>
      </c>
      <c r="L10" s="8">
        <v>2189</v>
      </c>
      <c r="M10" s="8">
        <v>17559591.75</v>
      </c>
      <c r="N10" s="7">
        <v>40923</v>
      </c>
      <c r="O10" s="7">
        <v>106931756.94</v>
      </c>
      <c r="P10" s="8">
        <v>2372</v>
      </c>
      <c r="Q10" s="8">
        <v>18794617.27</v>
      </c>
      <c r="R10" s="7">
        <v>56747</v>
      </c>
      <c r="S10" s="7">
        <v>161259971.44999999</v>
      </c>
      <c r="T10" s="8">
        <v>1688</v>
      </c>
      <c r="U10" s="8">
        <v>15657415.92</v>
      </c>
      <c r="V10" s="7">
        <v>50727</v>
      </c>
      <c r="W10" s="7">
        <v>117982025.46000001</v>
      </c>
      <c r="X10" s="8">
        <v>4332</v>
      </c>
      <c r="Y10" s="8">
        <v>27620530.07</v>
      </c>
      <c r="Z10" s="7">
        <v>79286</v>
      </c>
      <c r="AA10" s="7">
        <v>165550046.90000001</v>
      </c>
      <c r="AB10" s="8">
        <v>1543</v>
      </c>
      <c r="AC10" s="8">
        <v>12798437.09</v>
      </c>
      <c r="AD10" s="7">
        <v>66900</v>
      </c>
      <c r="AE10" s="7">
        <v>120966396.98999999</v>
      </c>
      <c r="AF10" s="8">
        <v>10843</v>
      </c>
      <c r="AG10" s="8">
        <v>31785212.82</v>
      </c>
      <c r="AH10" s="7">
        <v>68032</v>
      </c>
      <c r="AI10" s="7">
        <v>139091269.59999999</v>
      </c>
      <c r="AJ10" s="8">
        <v>898</v>
      </c>
      <c r="AK10" s="8">
        <v>26971755.57</v>
      </c>
      <c r="AL10" s="7">
        <v>48715</v>
      </c>
      <c r="AM10" s="7">
        <v>79378425.790000007</v>
      </c>
      <c r="AN10" s="8">
        <v>18419</v>
      </c>
      <c r="AO10" s="8">
        <v>32741088.239999998</v>
      </c>
      <c r="AP10" s="7">
        <f t="shared" si="0"/>
        <v>85713</v>
      </c>
      <c r="AQ10" s="7">
        <f t="shared" si="1"/>
        <v>220151896.58000001</v>
      </c>
      <c r="AR10" s="8">
        <v>667</v>
      </c>
      <c r="AS10" s="8">
        <v>21714195.309999999</v>
      </c>
      <c r="AT10" s="7">
        <v>63995</v>
      </c>
      <c r="AU10" s="7">
        <v>133436804.87</v>
      </c>
      <c r="AV10" s="8">
        <v>21051</v>
      </c>
      <c r="AW10" s="8">
        <v>65000896.399999999</v>
      </c>
      <c r="AX10" s="7">
        <f t="shared" si="2"/>
        <v>97861</v>
      </c>
      <c r="AY10" s="7">
        <f t="shared" si="3"/>
        <v>265981296.99000001</v>
      </c>
      <c r="AZ10" s="8">
        <v>770</v>
      </c>
      <c r="BA10" s="8">
        <v>15654492.18</v>
      </c>
      <c r="BB10" s="7">
        <v>67995</v>
      </c>
      <c r="BC10" s="7">
        <v>140373918.25</v>
      </c>
      <c r="BD10" s="8">
        <v>29096</v>
      </c>
      <c r="BE10" s="8">
        <v>109952886.56</v>
      </c>
      <c r="BF10" s="7">
        <f t="shared" si="4"/>
        <v>127589</v>
      </c>
      <c r="BG10" s="7">
        <f t="shared" si="5"/>
        <v>330146183.17000002</v>
      </c>
      <c r="BH10" s="8">
        <v>737</v>
      </c>
      <c r="BI10" s="8">
        <v>9359325.9299999997</v>
      </c>
      <c r="BJ10" s="7">
        <v>88869</v>
      </c>
      <c r="BK10" s="7">
        <v>178479461.41</v>
      </c>
      <c r="BL10" s="8">
        <v>37983</v>
      </c>
      <c r="BM10" s="8">
        <v>142307395.83000001</v>
      </c>
      <c r="BP10" s="20"/>
    </row>
    <row r="11" spans="1:68" x14ac:dyDescent="0.3">
      <c r="A11" s="23" t="s">
        <v>13</v>
      </c>
      <c r="B11" s="7">
        <v>26169</v>
      </c>
      <c r="C11" s="7">
        <v>46216833.539999999</v>
      </c>
      <c r="D11" s="8">
        <v>583</v>
      </c>
      <c r="E11" s="8">
        <v>4987281.5600000005</v>
      </c>
      <c r="F11" s="7">
        <v>24576</v>
      </c>
      <c r="G11" s="7">
        <v>37216173</v>
      </c>
      <c r="H11" s="8">
        <v>1010</v>
      </c>
      <c r="I11" s="8">
        <v>4013378.9800000004</v>
      </c>
      <c r="J11" s="7">
        <v>29809</v>
      </c>
      <c r="K11" s="7">
        <v>56499386.43</v>
      </c>
      <c r="L11" s="8">
        <v>493</v>
      </c>
      <c r="M11" s="8">
        <v>4690652.72</v>
      </c>
      <c r="N11" s="7">
        <v>27723</v>
      </c>
      <c r="O11" s="7">
        <v>46584149.619999997</v>
      </c>
      <c r="P11" s="8">
        <v>1593</v>
      </c>
      <c r="Q11" s="8">
        <v>5224584.09</v>
      </c>
      <c r="R11" s="7">
        <v>32211</v>
      </c>
      <c r="S11" s="7">
        <v>52875954.109999999</v>
      </c>
      <c r="T11" s="8">
        <v>398</v>
      </c>
      <c r="U11" s="8">
        <v>2907455.98</v>
      </c>
      <c r="V11" s="7">
        <v>29920</v>
      </c>
      <c r="W11" s="7">
        <v>44649882.810000002</v>
      </c>
      <c r="X11" s="8">
        <v>1893</v>
      </c>
      <c r="Y11" s="8">
        <v>5318615.3199999994</v>
      </c>
      <c r="Z11" s="7">
        <v>37035</v>
      </c>
      <c r="AA11" s="7">
        <v>54028469.460000001</v>
      </c>
      <c r="AB11" s="8">
        <v>336</v>
      </c>
      <c r="AC11" s="8">
        <v>1759131.66</v>
      </c>
      <c r="AD11" s="7">
        <v>34658</v>
      </c>
      <c r="AE11" s="7">
        <v>45683350.149999999</v>
      </c>
      <c r="AF11" s="8">
        <v>2041</v>
      </c>
      <c r="AG11" s="8">
        <v>6585987.6500000004</v>
      </c>
      <c r="AH11" s="7">
        <v>18883</v>
      </c>
      <c r="AI11" s="7">
        <v>27105386.390000001</v>
      </c>
      <c r="AJ11" s="8">
        <v>244</v>
      </c>
      <c r="AK11" s="8">
        <v>3073241.29</v>
      </c>
      <c r="AL11" s="7">
        <v>17240</v>
      </c>
      <c r="AM11" s="7">
        <v>19613836.100000001</v>
      </c>
      <c r="AN11" s="8">
        <v>1399</v>
      </c>
      <c r="AO11" s="8">
        <v>4418309</v>
      </c>
      <c r="AP11" s="7">
        <f t="shared" si="0"/>
        <v>23418</v>
      </c>
      <c r="AQ11" s="7">
        <f t="shared" si="1"/>
        <v>47202494.479999997</v>
      </c>
      <c r="AR11" s="8">
        <v>143</v>
      </c>
      <c r="AS11" s="8">
        <v>2737723.48</v>
      </c>
      <c r="AT11" s="7">
        <v>21692</v>
      </c>
      <c r="AU11" s="7">
        <v>36230835.079999998</v>
      </c>
      <c r="AV11" s="8">
        <v>1583</v>
      </c>
      <c r="AW11" s="8">
        <v>8233935.9199999999</v>
      </c>
      <c r="AX11" s="7">
        <f t="shared" si="2"/>
        <v>33262</v>
      </c>
      <c r="AY11" s="7">
        <f t="shared" si="3"/>
        <v>70498388.310000002</v>
      </c>
      <c r="AZ11" s="8">
        <v>189</v>
      </c>
      <c r="BA11" s="8">
        <v>2381568.14</v>
      </c>
      <c r="BB11" s="7">
        <v>30184</v>
      </c>
      <c r="BC11" s="7">
        <v>50641816.009999998</v>
      </c>
      <c r="BD11" s="8">
        <v>2889</v>
      </c>
      <c r="BE11" s="8">
        <v>17475004.16</v>
      </c>
      <c r="BF11" s="7">
        <f t="shared" si="4"/>
        <v>48618</v>
      </c>
      <c r="BG11" s="7">
        <f t="shared" si="5"/>
        <v>102812292.25</v>
      </c>
      <c r="BH11" s="8">
        <v>466</v>
      </c>
      <c r="BI11" s="8">
        <v>5040276.7300000004</v>
      </c>
      <c r="BJ11" s="7">
        <v>43735</v>
      </c>
      <c r="BK11" s="7">
        <v>73333764.189999998</v>
      </c>
      <c r="BL11" s="8">
        <v>4417</v>
      </c>
      <c r="BM11" s="8">
        <v>24438251.329999998</v>
      </c>
      <c r="BP11" s="20"/>
    </row>
    <row r="12" spans="1:68" x14ac:dyDescent="0.3">
      <c r="A12" s="23" t="s">
        <v>14</v>
      </c>
      <c r="B12" s="7">
        <v>1765</v>
      </c>
      <c r="C12" s="7">
        <v>3283793.3499999996</v>
      </c>
      <c r="D12" s="8">
        <v>26</v>
      </c>
      <c r="E12" s="8">
        <v>262070</v>
      </c>
      <c r="F12" s="7">
        <v>832</v>
      </c>
      <c r="G12" s="7">
        <v>1476554.45</v>
      </c>
      <c r="H12" s="8">
        <v>907</v>
      </c>
      <c r="I12" s="8">
        <v>1545168.9000000001</v>
      </c>
      <c r="J12" s="7">
        <v>3362</v>
      </c>
      <c r="K12" s="7">
        <v>7896639.8399999999</v>
      </c>
      <c r="L12" s="8">
        <v>132</v>
      </c>
      <c r="M12" s="8">
        <v>3574986.5</v>
      </c>
      <c r="N12" s="7">
        <v>2002</v>
      </c>
      <c r="O12" s="7">
        <v>1485756.97</v>
      </c>
      <c r="P12" s="8">
        <v>1228</v>
      </c>
      <c r="Q12" s="8">
        <v>2835896.37</v>
      </c>
      <c r="R12" s="7">
        <v>3774</v>
      </c>
      <c r="S12" s="7">
        <v>7874051.3200000003</v>
      </c>
      <c r="T12" s="8">
        <v>97</v>
      </c>
      <c r="U12" s="8">
        <v>2222183</v>
      </c>
      <c r="V12" s="7">
        <v>2156</v>
      </c>
      <c r="W12" s="7">
        <v>2978089.65</v>
      </c>
      <c r="X12" s="8">
        <v>1521</v>
      </c>
      <c r="Y12" s="8">
        <v>2673779.67</v>
      </c>
      <c r="Z12" s="7">
        <v>6773</v>
      </c>
      <c r="AA12" s="7">
        <v>12314222.18</v>
      </c>
      <c r="AB12" s="8">
        <v>68</v>
      </c>
      <c r="AC12" s="8">
        <v>1547919</v>
      </c>
      <c r="AD12" s="7">
        <v>3578</v>
      </c>
      <c r="AE12" s="7">
        <v>5139095.07</v>
      </c>
      <c r="AF12" s="8">
        <v>3127</v>
      </c>
      <c r="AG12" s="8">
        <v>5627208.1100000003</v>
      </c>
      <c r="AH12" s="7">
        <v>5052</v>
      </c>
      <c r="AI12" s="7">
        <v>11925467.289999999</v>
      </c>
      <c r="AJ12" s="8">
        <v>54</v>
      </c>
      <c r="AK12" s="8">
        <v>1729008.2</v>
      </c>
      <c r="AL12" s="7">
        <v>2096</v>
      </c>
      <c r="AM12" s="7">
        <v>3514469.3</v>
      </c>
      <c r="AN12" s="8">
        <v>2902</v>
      </c>
      <c r="AO12" s="8">
        <v>6681989.79</v>
      </c>
      <c r="AP12" s="7">
        <f t="shared" si="0"/>
        <v>11800</v>
      </c>
      <c r="AQ12" s="7">
        <f t="shared" si="1"/>
        <v>28073745.309999999</v>
      </c>
      <c r="AR12" s="8">
        <v>26</v>
      </c>
      <c r="AS12" s="8">
        <v>332081.2</v>
      </c>
      <c r="AT12" s="7">
        <v>7049</v>
      </c>
      <c r="AU12" s="7">
        <v>15116604</v>
      </c>
      <c r="AV12" s="8">
        <v>4725</v>
      </c>
      <c r="AW12" s="8">
        <v>12625060.109999999</v>
      </c>
      <c r="AX12" s="7">
        <f t="shared" si="2"/>
        <v>11385</v>
      </c>
      <c r="AY12" s="7">
        <f t="shared" si="3"/>
        <v>20103486.740000002</v>
      </c>
      <c r="AZ12" s="8">
        <v>20</v>
      </c>
      <c r="BA12" s="8">
        <v>179542</v>
      </c>
      <c r="BB12" s="7">
        <v>3745</v>
      </c>
      <c r="BC12" s="7">
        <v>4811665.28</v>
      </c>
      <c r="BD12" s="8">
        <v>7620</v>
      </c>
      <c r="BE12" s="8">
        <v>15112279.460000001</v>
      </c>
      <c r="BF12" s="7">
        <f t="shared" si="4"/>
        <v>19830</v>
      </c>
      <c r="BG12" s="7">
        <f t="shared" si="5"/>
        <v>35524163.460000001</v>
      </c>
      <c r="BH12" s="8">
        <v>30</v>
      </c>
      <c r="BI12" s="8">
        <v>159638</v>
      </c>
      <c r="BJ12" s="7">
        <v>5549</v>
      </c>
      <c r="BK12" s="7">
        <v>8623637.2800000012</v>
      </c>
      <c r="BL12" s="8">
        <v>14251</v>
      </c>
      <c r="BM12" s="8">
        <v>26740888.18</v>
      </c>
      <c r="BP12" s="20"/>
    </row>
    <row r="13" spans="1:68" x14ac:dyDescent="0.3">
      <c r="A13" s="23" t="s">
        <v>16</v>
      </c>
      <c r="B13" s="7">
        <v>5452</v>
      </c>
      <c r="C13" s="7">
        <v>6523508.3300000001</v>
      </c>
      <c r="D13" s="8">
        <v>111</v>
      </c>
      <c r="E13" s="8">
        <v>928942</v>
      </c>
      <c r="F13" s="7">
        <v>5249</v>
      </c>
      <c r="G13" s="7">
        <v>5059851.9700000007</v>
      </c>
      <c r="H13" s="8">
        <v>92</v>
      </c>
      <c r="I13" s="8">
        <v>534714.36</v>
      </c>
      <c r="J13" s="7">
        <v>6009</v>
      </c>
      <c r="K13" s="7">
        <v>8589378.2699999996</v>
      </c>
      <c r="L13" s="8">
        <v>86</v>
      </c>
      <c r="M13" s="8">
        <v>983153.5</v>
      </c>
      <c r="N13" s="7">
        <v>5650</v>
      </c>
      <c r="O13" s="7">
        <v>6556048.9699999997</v>
      </c>
      <c r="P13" s="8">
        <v>273</v>
      </c>
      <c r="Q13" s="8">
        <v>1050175.8</v>
      </c>
      <c r="R13" s="7">
        <v>7468</v>
      </c>
      <c r="S13" s="7">
        <v>11953106.880000001</v>
      </c>
      <c r="T13" s="8">
        <v>134</v>
      </c>
      <c r="U13" s="8">
        <v>1318419</v>
      </c>
      <c r="V13" s="7">
        <v>6691</v>
      </c>
      <c r="W13" s="7">
        <v>7536192.6600000001</v>
      </c>
      <c r="X13" s="8">
        <v>643</v>
      </c>
      <c r="Y13" s="8">
        <v>3098495.22</v>
      </c>
      <c r="Z13" s="7">
        <v>8607</v>
      </c>
      <c r="AA13" s="7">
        <v>22474392.579999998</v>
      </c>
      <c r="AB13" s="8">
        <v>117</v>
      </c>
      <c r="AC13" s="8">
        <v>674587</v>
      </c>
      <c r="AD13" s="7">
        <v>6892</v>
      </c>
      <c r="AE13" s="7">
        <v>10368999.460000001</v>
      </c>
      <c r="AF13" s="8">
        <v>1598</v>
      </c>
      <c r="AG13" s="8">
        <v>11430806.119999999</v>
      </c>
      <c r="AH13" s="7">
        <v>6533</v>
      </c>
      <c r="AI13" s="7">
        <v>10871069.4</v>
      </c>
      <c r="AJ13" s="8">
        <v>69</v>
      </c>
      <c r="AK13" s="8">
        <v>506826</v>
      </c>
      <c r="AL13" s="7">
        <v>4440</v>
      </c>
      <c r="AM13" s="7">
        <v>4889788.4000000004</v>
      </c>
      <c r="AN13" s="8">
        <v>2024</v>
      </c>
      <c r="AO13" s="8">
        <v>5474455</v>
      </c>
      <c r="AP13" s="7">
        <f t="shared" si="0"/>
        <v>7877</v>
      </c>
      <c r="AQ13" s="7">
        <f t="shared" si="1"/>
        <v>15259807.279999999</v>
      </c>
      <c r="AR13" s="8">
        <v>40</v>
      </c>
      <c r="AS13" s="8">
        <v>192862</v>
      </c>
      <c r="AT13" s="7">
        <v>6733</v>
      </c>
      <c r="AU13" s="7">
        <v>10727440.68</v>
      </c>
      <c r="AV13" s="8">
        <v>1104</v>
      </c>
      <c r="AW13" s="8">
        <v>4339504.5999999996</v>
      </c>
      <c r="AX13" s="7">
        <f t="shared" si="2"/>
        <v>7373</v>
      </c>
      <c r="AY13" s="7">
        <f t="shared" si="3"/>
        <v>21167640.689999998</v>
      </c>
      <c r="AZ13" s="8">
        <v>35</v>
      </c>
      <c r="BA13" s="8">
        <v>328108.59999999998</v>
      </c>
      <c r="BB13" s="7">
        <v>6011</v>
      </c>
      <c r="BC13" s="7">
        <v>10395586.5</v>
      </c>
      <c r="BD13" s="8">
        <v>1327</v>
      </c>
      <c r="BE13" s="8">
        <v>10443945.59</v>
      </c>
      <c r="BF13" s="7">
        <f t="shared" si="4"/>
        <v>10950</v>
      </c>
      <c r="BG13" s="7">
        <f t="shared" si="5"/>
        <v>34346883.460000001</v>
      </c>
      <c r="BH13" s="8">
        <v>75</v>
      </c>
      <c r="BI13" s="8">
        <v>852627.2</v>
      </c>
      <c r="BJ13" s="7">
        <v>8619</v>
      </c>
      <c r="BK13" s="7">
        <v>15927614.390000001</v>
      </c>
      <c r="BL13" s="8">
        <v>2256</v>
      </c>
      <c r="BM13" s="8">
        <v>17566641.870000001</v>
      </c>
      <c r="BP13" s="20"/>
    </row>
    <row r="14" spans="1:68" x14ac:dyDescent="0.3">
      <c r="A14" s="23" t="s">
        <v>17</v>
      </c>
      <c r="B14" s="7">
        <v>61161</v>
      </c>
      <c r="C14" s="7">
        <v>221686872.19999999</v>
      </c>
      <c r="D14" s="8">
        <v>3539</v>
      </c>
      <c r="E14" s="8">
        <v>32403538.27</v>
      </c>
      <c r="F14" s="7">
        <v>41211</v>
      </c>
      <c r="G14" s="7">
        <v>136131570.06</v>
      </c>
      <c r="H14" s="8">
        <v>16411</v>
      </c>
      <c r="I14" s="8">
        <v>53151763.869999997</v>
      </c>
      <c r="J14" s="7">
        <v>77047</v>
      </c>
      <c r="K14" s="7">
        <v>242739163.06</v>
      </c>
      <c r="L14" s="8">
        <v>3241</v>
      </c>
      <c r="M14" s="8">
        <v>29848010.629999999</v>
      </c>
      <c r="N14" s="7">
        <v>55355</v>
      </c>
      <c r="O14" s="7">
        <v>160026033.33000001</v>
      </c>
      <c r="P14" s="8">
        <v>18451</v>
      </c>
      <c r="Q14" s="8">
        <v>52865119.100000001</v>
      </c>
      <c r="R14" s="7">
        <v>97672</v>
      </c>
      <c r="S14" s="7">
        <v>290539553.98000002</v>
      </c>
      <c r="T14" s="8">
        <v>2756</v>
      </c>
      <c r="U14" s="8">
        <v>33682200.659999996</v>
      </c>
      <c r="V14" s="7">
        <v>74148</v>
      </c>
      <c r="W14" s="7">
        <v>191157270.74000001</v>
      </c>
      <c r="X14" s="8">
        <v>20768</v>
      </c>
      <c r="Y14" s="8">
        <v>65700082.579999998</v>
      </c>
      <c r="Z14" s="7">
        <v>105205</v>
      </c>
      <c r="AA14" s="7">
        <v>308780113.60000002</v>
      </c>
      <c r="AB14" s="8">
        <v>2609</v>
      </c>
      <c r="AC14" s="8">
        <v>32094307.809999999</v>
      </c>
      <c r="AD14" s="7">
        <v>84510</v>
      </c>
      <c r="AE14" s="7">
        <v>208610441.75</v>
      </c>
      <c r="AF14" s="8">
        <v>18086</v>
      </c>
      <c r="AG14" s="8">
        <v>68075364.040000007</v>
      </c>
      <c r="AH14" s="7">
        <v>57438</v>
      </c>
      <c r="AI14" s="7">
        <v>143560453.25</v>
      </c>
      <c r="AJ14" s="8">
        <v>2072</v>
      </c>
      <c r="AK14" s="8">
        <v>26144233.289999999</v>
      </c>
      <c r="AL14" s="7">
        <v>42026</v>
      </c>
      <c r="AM14" s="7">
        <v>80634241.230000004</v>
      </c>
      <c r="AN14" s="8">
        <v>13340</v>
      </c>
      <c r="AO14" s="8">
        <v>36781978.729999997</v>
      </c>
      <c r="AP14" s="7">
        <f t="shared" si="0"/>
        <v>87501</v>
      </c>
      <c r="AQ14" s="7">
        <f t="shared" si="1"/>
        <v>271242884.67000002</v>
      </c>
      <c r="AR14" s="8">
        <v>1841</v>
      </c>
      <c r="AS14" s="8">
        <v>39841815.899999999</v>
      </c>
      <c r="AT14" s="7">
        <v>63954</v>
      </c>
      <c r="AU14" s="7">
        <v>141448946.15000001</v>
      </c>
      <c r="AV14" s="8">
        <v>21706</v>
      </c>
      <c r="AW14" s="8">
        <v>89952122.620000005</v>
      </c>
      <c r="AX14" s="7">
        <f t="shared" si="2"/>
        <v>116425</v>
      </c>
      <c r="AY14" s="7">
        <f t="shared" si="3"/>
        <v>401324960.69</v>
      </c>
      <c r="AZ14" s="8">
        <v>1987</v>
      </c>
      <c r="BA14" s="8">
        <v>37193479.469999999</v>
      </c>
      <c r="BB14" s="7">
        <v>87741</v>
      </c>
      <c r="BC14" s="7">
        <v>229936151.72999999</v>
      </c>
      <c r="BD14" s="8">
        <v>26697</v>
      </c>
      <c r="BE14" s="8">
        <v>134195329.48999999</v>
      </c>
      <c r="BF14" s="7">
        <f t="shared" si="4"/>
        <v>157976</v>
      </c>
      <c r="BG14" s="7">
        <f t="shared" si="5"/>
        <v>438877003.40999997</v>
      </c>
      <c r="BH14" s="8">
        <v>1489</v>
      </c>
      <c r="BI14" s="8">
        <v>22708547.969999999</v>
      </c>
      <c r="BJ14" s="7">
        <v>116451</v>
      </c>
      <c r="BK14" s="7">
        <v>261962091.69999999</v>
      </c>
      <c r="BL14" s="8">
        <v>40036</v>
      </c>
      <c r="BM14" s="8">
        <v>154206363.74000001</v>
      </c>
      <c r="BP14" s="20"/>
    </row>
    <row r="15" spans="1:68" x14ac:dyDescent="0.3">
      <c r="A15" s="23" t="s">
        <v>12</v>
      </c>
      <c r="B15" s="7">
        <v>162161</v>
      </c>
      <c r="C15" s="7">
        <v>591548371.80999994</v>
      </c>
      <c r="D15" s="8">
        <v>17258</v>
      </c>
      <c r="E15" s="8">
        <v>169383549.30000001</v>
      </c>
      <c r="F15" s="7">
        <v>116889</v>
      </c>
      <c r="G15" s="7">
        <v>348736167.76999998</v>
      </c>
      <c r="H15" s="8">
        <v>28014</v>
      </c>
      <c r="I15" s="8">
        <v>73428654.739999995</v>
      </c>
      <c r="J15" s="7">
        <v>203214</v>
      </c>
      <c r="K15" s="7">
        <v>650376424.72000003</v>
      </c>
      <c r="L15" s="8">
        <v>16887</v>
      </c>
      <c r="M15" s="8">
        <v>155126993.56999999</v>
      </c>
      <c r="N15" s="7">
        <v>144032</v>
      </c>
      <c r="O15" s="7">
        <v>398215039.99000001</v>
      </c>
      <c r="P15" s="8">
        <v>42295</v>
      </c>
      <c r="Q15" s="8">
        <v>97034391.159999996</v>
      </c>
      <c r="R15" s="7">
        <v>270706</v>
      </c>
      <c r="S15" s="7">
        <v>795554562.05999994</v>
      </c>
      <c r="T15" s="8">
        <v>17578</v>
      </c>
      <c r="U15" s="8">
        <v>171350713.22</v>
      </c>
      <c r="V15" s="7">
        <v>176789</v>
      </c>
      <c r="W15" s="7">
        <v>452626768.39999998</v>
      </c>
      <c r="X15" s="8">
        <v>76339</v>
      </c>
      <c r="Y15" s="8">
        <v>171577080.44</v>
      </c>
      <c r="Z15" s="7">
        <v>330565</v>
      </c>
      <c r="AA15" s="7">
        <v>876415655.34000003</v>
      </c>
      <c r="AB15" s="8">
        <v>16434</v>
      </c>
      <c r="AC15" s="8">
        <v>149108384.47</v>
      </c>
      <c r="AD15" s="7">
        <v>223825</v>
      </c>
      <c r="AE15" s="7">
        <v>548637778.25</v>
      </c>
      <c r="AF15" s="8">
        <v>90306</v>
      </c>
      <c r="AG15" s="8">
        <v>178669492.62</v>
      </c>
      <c r="AH15" s="7">
        <v>244628</v>
      </c>
      <c r="AI15" s="7">
        <v>562974747.59000003</v>
      </c>
      <c r="AJ15" s="8">
        <v>12200</v>
      </c>
      <c r="AK15" s="8">
        <v>126100439.98</v>
      </c>
      <c r="AL15" s="7">
        <v>149022</v>
      </c>
      <c r="AM15" s="7">
        <v>293384164.98000002</v>
      </c>
      <c r="AN15" s="8">
        <v>83406</v>
      </c>
      <c r="AO15" s="8">
        <v>143490142.63</v>
      </c>
      <c r="AP15" s="7">
        <f t="shared" si="0"/>
        <v>297658</v>
      </c>
      <c r="AQ15" s="7">
        <f t="shared" si="1"/>
        <v>785900450.82000005</v>
      </c>
      <c r="AR15" s="8">
        <v>8296</v>
      </c>
      <c r="AS15" s="8">
        <v>118381678.17</v>
      </c>
      <c r="AT15" s="7">
        <v>215525</v>
      </c>
      <c r="AU15" s="7">
        <v>465751353.56</v>
      </c>
      <c r="AV15" s="8">
        <v>73837</v>
      </c>
      <c r="AW15" s="8">
        <v>201767419.09</v>
      </c>
      <c r="AX15" s="7">
        <f t="shared" si="2"/>
        <v>343301</v>
      </c>
      <c r="AY15" s="7">
        <f t="shared" si="3"/>
        <v>1065568557.8499999</v>
      </c>
      <c r="AZ15" s="8">
        <v>11006</v>
      </c>
      <c r="BA15" s="8">
        <v>142556820.81</v>
      </c>
      <c r="BB15" s="7">
        <v>225648</v>
      </c>
      <c r="BC15" s="7">
        <v>535821903.75999999</v>
      </c>
      <c r="BD15" s="8">
        <v>106647</v>
      </c>
      <c r="BE15" s="8">
        <v>387189833.27999997</v>
      </c>
      <c r="BF15" s="7">
        <f t="shared" si="4"/>
        <v>1320543</v>
      </c>
      <c r="BG15" s="7">
        <f t="shared" si="5"/>
        <v>3130651143.4900002</v>
      </c>
      <c r="BH15" s="8">
        <v>5722</v>
      </c>
      <c r="BI15" s="8">
        <v>127653403.33</v>
      </c>
      <c r="BJ15" s="7">
        <v>1249017</v>
      </c>
      <c r="BK15" s="7">
        <v>2489484841.0900002</v>
      </c>
      <c r="BL15" s="8">
        <v>65804</v>
      </c>
      <c r="BM15" s="8">
        <v>513512899.07000005</v>
      </c>
      <c r="BP15" s="20"/>
    </row>
    <row r="16" spans="1:68" x14ac:dyDescent="0.3">
      <c r="A16" s="23" t="s">
        <v>19</v>
      </c>
      <c r="B16" s="7">
        <v>198735</v>
      </c>
      <c r="C16" s="7">
        <v>1042107691.3200001</v>
      </c>
      <c r="D16" s="8">
        <v>10615</v>
      </c>
      <c r="E16" s="8">
        <v>135791814.54000002</v>
      </c>
      <c r="F16" s="7">
        <v>182270</v>
      </c>
      <c r="G16" s="7">
        <v>827294528.88999999</v>
      </c>
      <c r="H16" s="8">
        <v>5850</v>
      </c>
      <c r="I16" s="8">
        <v>79021347.890000001</v>
      </c>
      <c r="J16" s="7">
        <v>267809</v>
      </c>
      <c r="K16" s="7">
        <v>1278172907.3799999</v>
      </c>
      <c r="L16" s="8">
        <v>10036</v>
      </c>
      <c r="M16" s="8">
        <v>129300801.93000001</v>
      </c>
      <c r="N16" s="7">
        <v>249750</v>
      </c>
      <c r="O16" s="7">
        <v>1033610462.77</v>
      </c>
      <c r="P16" s="8">
        <v>8023</v>
      </c>
      <c r="Q16" s="8">
        <v>115261642.68000001</v>
      </c>
      <c r="R16" s="7">
        <v>347213</v>
      </c>
      <c r="S16" s="7">
        <v>1446464696.8600001</v>
      </c>
      <c r="T16" s="8">
        <v>9326</v>
      </c>
      <c r="U16" s="8">
        <v>129819905.50999999</v>
      </c>
      <c r="V16" s="7">
        <v>327160</v>
      </c>
      <c r="W16" s="7">
        <v>1167471886.9200001</v>
      </c>
      <c r="X16" s="8">
        <v>10727</v>
      </c>
      <c r="Y16" s="8">
        <v>149172904.43000001</v>
      </c>
      <c r="Z16" s="7">
        <v>581392</v>
      </c>
      <c r="AA16" s="7">
        <v>1792695550.6900001</v>
      </c>
      <c r="AB16" s="8">
        <v>9239</v>
      </c>
      <c r="AC16" s="8">
        <v>135379414.00999999</v>
      </c>
      <c r="AD16" s="7">
        <v>559542</v>
      </c>
      <c r="AE16" s="7">
        <v>1474901126.98</v>
      </c>
      <c r="AF16" s="8">
        <v>12611</v>
      </c>
      <c r="AG16" s="8">
        <v>182415009.69999999</v>
      </c>
      <c r="AH16" s="7">
        <v>224787</v>
      </c>
      <c r="AI16" s="7">
        <v>459620426.67000002</v>
      </c>
      <c r="AJ16" s="8">
        <v>3962</v>
      </c>
      <c r="AK16" s="8">
        <v>84205776.129999995</v>
      </c>
      <c r="AL16" s="7">
        <v>215678</v>
      </c>
      <c r="AM16" s="7">
        <v>343717700.02999997</v>
      </c>
      <c r="AN16" s="8">
        <v>5147</v>
      </c>
      <c r="AO16" s="8">
        <v>31696950.510000002</v>
      </c>
      <c r="AP16" s="7">
        <f t="shared" si="0"/>
        <v>662058</v>
      </c>
      <c r="AQ16" s="7">
        <f t="shared" si="1"/>
        <v>1789915436.23</v>
      </c>
      <c r="AR16" s="8">
        <v>5320</v>
      </c>
      <c r="AS16" s="8">
        <v>135096192.18000001</v>
      </c>
      <c r="AT16" s="7">
        <v>627929</v>
      </c>
      <c r="AU16" s="7">
        <v>1446582168.51</v>
      </c>
      <c r="AV16" s="8">
        <v>28809</v>
      </c>
      <c r="AW16" s="8">
        <v>208237075.53999999</v>
      </c>
      <c r="AX16" s="7">
        <f t="shared" si="2"/>
        <v>895818</v>
      </c>
      <c r="AY16" s="7">
        <f t="shared" si="3"/>
        <v>2199702085.98</v>
      </c>
      <c r="AZ16" s="8">
        <v>5616</v>
      </c>
      <c r="BA16" s="8">
        <v>130570926.34999999</v>
      </c>
      <c r="BB16" s="7">
        <v>844246</v>
      </c>
      <c r="BC16" s="7">
        <v>1743809918.4400001</v>
      </c>
      <c r="BD16" s="8">
        <v>45956</v>
      </c>
      <c r="BE16" s="8">
        <v>325321241.19</v>
      </c>
      <c r="BF16" s="7">
        <f t="shared" si="4"/>
        <v>457138</v>
      </c>
      <c r="BG16" s="7">
        <f t="shared" si="5"/>
        <v>1473897384.76</v>
      </c>
      <c r="BH16" s="8">
        <v>11194</v>
      </c>
      <c r="BI16" s="8">
        <v>147569880.62</v>
      </c>
      <c r="BJ16" s="7">
        <v>319605</v>
      </c>
      <c r="BK16" s="7">
        <v>735546365.72000003</v>
      </c>
      <c r="BL16" s="8">
        <v>126339</v>
      </c>
      <c r="BM16" s="8">
        <v>590781138.41999996</v>
      </c>
      <c r="BP16" s="20"/>
    </row>
    <row r="17" spans="1:68" x14ac:dyDescent="0.3">
      <c r="A17" s="23" t="s">
        <v>21</v>
      </c>
      <c r="B17" s="7">
        <v>213447</v>
      </c>
      <c r="C17" s="7">
        <v>1109402093.78</v>
      </c>
      <c r="D17" s="8">
        <v>1210</v>
      </c>
      <c r="E17" s="8">
        <v>6776743.1699999999</v>
      </c>
      <c r="F17" s="7">
        <v>55337</v>
      </c>
      <c r="G17" s="7">
        <v>210351331.88</v>
      </c>
      <c r="H17" s="8">
        <v>156900</v>
      </c>
      <c r="I17" s="8">
        <v>892274018.73000002</v>
      </c>
      <c r="J17" s="7">
        <v>288553</v>
      </c>
      <c r="K17" s="7">
        <v>1517392465.71</v>
      </c>
      <c r="L17" s="8">
        <v>1450</v>
      </c>
      <c r="M17" s="8">
        <v>7200694.2300000004</v>
      </c>
      <c r="N17" s="7">
        <v>96132</v>
      </c>
      <c r="O17" s="7">
        <v>427972422.35000002</v>
      </c>
      <c r="P17" s="8">
        <v>190971</v>
      </c>
      <c r="Q17" s="8">
        <v>1082219349.1300001</v>
      </c>
      <c r="R17" s="7">
        <v>341109</v>
      </c>
      <c r="S17" s="7">
        <v>1724934309.8600001</v>
      </c>
      <c r="T17" s="8">
        <v>1546</v>
      </c>
      <c r="U17" s="8">
        <v>6254105.4900000002</v>
      </c>
      <c r="V17" s="7">
        <v>122464</v>
      </c>
      <c r="W17" s="7">
        <v>491769756.01999998</v>
      </c>
      <c r="X17" s="8">
        <v>217099</v>
      </c>
      <c r="Y17" s="8">
        <v>1226910448.3499999</v>
      </c>
      <c r="Z17" s="7">
        <v>387132</v>
      </c>
      <c r="AA17" s="7">
        <v>1834567259.5999999</v>
      </c>
      <c r="AB17" s="8">
        <v>1329</v>
      </c>
      <c r="AC17" s="8">
        <v>4938794.26</v>
      </c>
      <c r="AD17" s="7">
        <v>136118</v>
      </c>
      <c r="AE17" s="7">
        <v>514352504.00999999</v>
      </c>
      <c r="AF17" s="8">
        <v>249685</v>
      </c>
      <c r="AG17" s="8">
        <v>1315275961.3299999</v>
      </c>
      <c r="AH17" s="7">
        <v>142861</v>
      </c>
      <c r="AI17" s="7">
        <v>638303535.08000004</v>
      </c>
      <c r="AJ17" s="8">
        <v>638</v>
      </c>
      <c r="AK17" s="8">
        <v>3257481.42</v>
      </c>
      <c r="AL17" s="7">
        <v>60160</v>
      </c>
      <c r="AM17" s="7">
        <v>178258340.68000001</v>
      </c>
      <c r="AN17" s="8">
        <v>82063</v>
      </c>
      <c r="AO17" s="8">
        <v>456787712.98000002</v>
      </c>
      <c r="AP17" s="7">
        <f t="shared" si="0"/>
        <v>176820</v>
      </c>
      <c r="AQ17" s="7">
        <f t="shared" si="1"/>
        <v>1039148264.08</v>
      </c>
      <c r="AR17" s="8">
        <v>301</v>
      </c>
      <c r="AS17" s="8">
        <v>2049263.67</v>
      </c>
      <c r="AT17" s="7">
        <v>92938</v>
      </c>
      <c r="AU17" s="7">
        <v>371473002.41000003</v>
      </c>
      <c r="AV17" s="8">
        <v>83581</v>
      </c>
      <c r="AW17" s="8">
        <v>665625998</v>
      </c>
      <c r="AX17" s="7">
        <f t="shared" si="2"/>
        <v>241799</v>
      </c>
      <c r="AY17" s="7">
        <f t="shared" si="3"/>
        <v>1517261852.0599999</v>
      </c>
      <c r="AZ17" s="8">
        <v>502</v>
      </c>
      <c r="BA17" s="8">
        <v>3916233.22</v>
      </c>
      <c r="BB17" s="7">
        <v>102735</v>
      </c>
      <c r="BC17" s="7">
        <v>299436274.73000002</v>
      </c>
      <c r="BD17" s="8">
        <v>138562</v>
      </c>
      <c r="BE17" s="8">
        <v>1213909344.1099999</v>
      </c>
      <c r="BF17" s="7">
        <f t="shared" si="4"/>
        <v>305023</v>
      </c>
      <c r="BG17" s="7">
        <f t="shared" si="5"/>
        <v>1820815687.7</v>
      </c>
      <c r="BH17" s="8">
        <v>467</v>
      </c>
      <c r="BI17" s="8">
        <v>3732940.07</v>
      </c>
      <c r="BJ17" s="7">
        <v>139554</v>
      </c>
      <c r="BK17" s="7">
        <v>353042082.28999996</v>
      </c>
      <c r="BL17" s="8">
        <v>165002</v>
      </c>
      <c r="BM17" s="8">
        <v>1464040665.3400002</v>
      </c>
      <c r="BP17" s="20"/>
    </row>
    <row r="18" spans="1:68" x14ac:dyDescent="0.3">
      <c r="A18" s="23" t="s">
        <v>22</v>
      </c>
      <c r="B18" s="7">
        <v>123972</v>
      </c>
      <c r="C18" s="7">
        <v>336156609.65999997</v>
      </c>
      <c r="D18" s="8">
        <v>68</v>
      </c>
      <c r="E18" s="8">
        <v>466825</v>
      </c>
      <c r="F18" s="7">
        <v>41803</v>
      </c>
      <c r="G18" s="7">
        <v>129606548.01000001</v>
      </c>
      <c r="H18" s="8">
        <v>82101</v>
      </c>
      <c r="I18" s="8">
        <v>206083236.65000001</v>
      </c>
      <c r="J18" s="7">
        <v>221312</v>
      </c>
      <c r="K18" s="7">
        <v>483994796.04999995</v>
      </c>
      <c r="L18" s="8">
        <v>49</v>
      </c>
      <c r="M18" s="8">
        <v>999202.72</v>
      </c>
      <c r="N18" s="7">
        <v>71895</v>
      </c>
      <c r="O18" s="7">
        <v>227494583.97</v>
      </c>
      <c r="P18" s="8">
        <v>149368</v>
      </c>
      <c r="Q18" s="8">
        <v>255501009.36000001</v>
      </c>
      <c r="R18" s="7">
        <v>329035</v>
      </c>
      <c r="S18" s="7">
        <v>571978176.70000005</v>
      </c>
      <c r="T18" s="8">
        <v>126</v>
      </c>
      <c r="U18" s="8">
        <v>2652294.73</v>
      </c>
      <c r="V18" s="7">
        <v>105004</v>
      </c>
      <c r="W18" s="7">
        <v>283484937.89999998</v>
      </c>
      <c r="X18" s="8">
        <v>223905</v>
      </c>
      <c r="Y18" s="8">
        <v>285840944.06999999</v>
      </c>
      <c r="Z18" s="7">
        <v>395183</v>
      </c>
      <c r="AA18" s="7">
        <v>769982987.67999995</v>
      </c>
      <c r="AB18" s="8">
        <v>87</v>
      </c>
      <c r="AC18" s="8">
        <v>3113359</v>
      </c>
      <c r="AD18" s="7">
        <v>155532</v>
      </c>
      <c r="AE18" s="7">
        <v>378065820.42000002</v>
      </c>
      <c r="AF18" s="8">
        <v>239564</v>
      </c>
      <c r="AG18" s="8">
        <v>388803808.25999999</v>
      </c>
      <c r="AH18" s="7">
        <v>444842</v>
      </c>
      <c r="AI18" s="7">
        <v>781782264.86000001</v>
      </c>
      <c r="AJ18" s="8">
        <v>27</v>
      </c>
      <c r="AK18" s="8">
        <v>282425</v>
      </c>
      <c r="AL18" s="7">
        <v>187600</v>
      </c>
      <c r="AM18" s="7">
        <v>359772931.56999999</v>
      </c>
      <c r="AN18" s="8">
        <v>257215</v>
      </c>
      <c r="AO18" s="8">
        <v>421726908.29000002</v>
      </c>
      <c r="AP18" s="7">
        <f t="shared" si="0"/>
        <v>632034</v>
      </c>
      <c r="AQ18" s="7">
        <f t="shared" si="1"/>
        <v>1274784546.52</v>
      </c>
      <c r="AR18" s="8">
        <v>7</v>
      </c>
      <c r="AS18" s="8">
        <v>63765</v>
      </c>
      <c r="AT18" s="7">
        <v>325023</v>
      </c>
      <c r="AU18" s="7">
        <v>524684359.27999997</v>
      </c>
      <c r="AV18" s="8">
        <v>307004</v>
      </c>
      <c r="AW18" s="8">
        <v>750036422.24000001</v>
      </c>
      <c r="AX18" s="7">
        <f t="shared" si="2"/>
        <v>525339</v>
      </c>
      <c r="AY18" s="7">
        <f t="shared" si="3"/>
        <v>1306699202.8699999</v>
      </c>
      <c r="AZ18" s="8">
        <v>26</v>
      </c>
      <c r="BA18" s="8">
        <v>451874.93</v>
      </c>
      <c r="BB18" s="7">
        <v>114028</v>
      </c>
      <c r="BC18" s="7">
        <v>325394838.54000002</v>
      </c>
      <c r="BD18" s="8">
        <v>411285</v>
      </c>
      <c r="BE18" s="8">
        <v>980852489.39999998</v>
      </c>
      <c r="BF18" s="7">
        <f t="shared" si="4"/>
        <v>775938</v>
      </c>
      <c r="BG18" s="7">
        <f t="shared" si="5"/>
        <v>1726132630.5599999</v>
      </c>
      <c r="BH18" s="8">
        <v>8</v>
      </c>
      <c r="BI18" s="8">
        <v>76602.42</v>
      </c>
      <c r="BJ18" s="7">
        <v>203384</v>
      </c>
      <c r="BK18" s="7">
        <v>421743710.62</v>
      </c>
      <c r="BL18" s="8">
        <v>572546</v>
      </c>
      <c r="BM18" s="8">
        <v>1304312317.52</v>
      </c>
      <c r="BP18" s="20"/>
    </row>
    <row r="19" spans="1:68" x14ac:dyDescent="0.3">
      <c r="A19" s="23" t="s">
        <v>25</v>
      </c>
      <c r="B19" s="7">
        <v>91511</v>
      </c>
      <c r="C19" s="7">
        <v>454027480.54000002</v>
      </c>
      <c r="D19" s="8">
        <v>8073</v>
      </c>
      <c r="E19" s="8">
        <v>78967778.63000001</v>
      </c>
      <c r="F19" s="7">
        <v>77620</v>
      </c>
      <c r="G19" s="7">
        <v>330082645.29000002</v>
      </c>
      <c r="H19" s="8">
        <v>5818</v>
      </c>
      <c r="I19" s="8">
        <v>44977056.619999997</v>
      </c>
      <c r="J19" s="7">
        <v>106140</v>
      </c>
      <c r="K19" s="7">
        <v>484648416.56999999</v>
      </c>
      <c r="L19" s="8">
        <v>8016</v>
      </c>
      <c r="M19" s="8">
        <v>77795101.109999999</v>
      </c>
      <c r="N19" s="7">
        <v>91981</v>
      </c>
      <c r="O19" s="7">
        <v>367243369.00999999</v>
      </c>
      <c r="P19" s="8">
        <v>6143</v>
      </c>
      <c r="Q19" s="8">
        <v>39609946.450000003</v>
      </c>
      <c r="R19" s="7">
        <v>126264</v>
      </c>
      <c r="S19" s="7">
        <v>530473655.32999998</v>
      </c>
      <c r="T19" s="8">
        <v>7784</v>
      </c>
      <c r="U19" s="8">
        <v>75016839.959999993</v>
      </c>
      <c r="V19" s="7">
        <v>110918</v>
      </c>
      <c r="W19" s="7">
        <v>404281787.18000001</v>
      </c>
      <c r="X19" s="8">
        <v>7562</v>
      </c>
      <c r="Y19" s="8">
        <v>51175028.190000005</v>
      </c>
      <c r="Z19" s="7">
        <v>152320</v>
      </c>
      <c r="AA19" s="7">
        <v>574523796.29999995</v>
      </c>
      <c r="AB19" s="8">
        <v>7621</v>
      </c>
      <c r="AC19" s="8">
        <v>72683830.260000005</v>
      </c>
      <c r="AD19" s="7">
        <v>136782</v>
      </c>
      <c r="AE19" s="7">
        <v>451647652.73000002</v>
      </c>
      <c r="AF19" s="8">
        <v>7917</v>
      </c>
      <c r="AG19" s="8">
        <v>50192313.310000002</v>
      </c>
      <c r="AH19" s="7">
        <v>63386</v>
      </c>
      <c r="AI19" s="7">
        <v>255478087.5</v>
      </c>
      <c r="AJ19" s="8">
        <v>5761</v>
      </c>
      <c r="AK19" s="8">
        <v>73882225.150000006</v>
      </c>
      <c r="AL19" s="7">
        <v>52559</v>
      </c>
      <c r="AM19" s="7">
        <v>148049580.09</v>
      </c>
      <c r="AN19" s="8">
        <v>5066</v>
      </c>
      <c r="AO19" s="8">
        <v>33546282.260000002</v>
      </c>
      <c r="AP19" s="7">
        <f t="shared" si="0"/>
        <v>95721</v>
      </c>
      <c r="AQ19" s="7">
        <f t="shared" si="1"/>
        <v>337262655.18000001</v>
      </c>
      <c r="AR19" s="8">
        <v>3251</v>
      </c>
      <c r="AS19" s="8">
        <v>40365738.920000002</v>
      </c>
      <c r="AT19" s="7">
        <v>84346</v>
      </c>
      <c r="AU19" s="7">
        <v>239489020.13</v>
      </c>
      <c r="AV19" s="8">
        <v>8124</v>
      </c>
      <c r="AW19" s="8">
        <v>57407896.130000003</v>
      </c>
      <c r="AX19" s="7">
        <f t="shared" si="2"/>
        <v>184572</v>
      </c>
      <c r="AY19" s="7">
        <f t="shared" si="3"/>
        <v>620023607.04999995</v>
      </c>
      <c r="AZ19" s="8">
        <v>4183</v>
      </c>
      <c r="BA19" s="8">
        <v>58833619.210000001</v>
      </c>
      <c r="BB19" s="7">
        <v>164623</v>
      </c>
      <c r="BC19" s="7">
        <v>444296988.23000002</v>
      </c>
      <c r="BD19" s="8">
        <v>15766</v>
      </c>
      <c r="BE19" s="8">
        <v>116892999.61</v>
      </c>
      <c r="BF19" s="7">
        <f t="shared" si="4"/>
        <v>283194</v>
      </c>
      <c r="BG19" s="7">
        <f t="shared" si="5"/>
        <v>851616649.58000004</v>
      </c>
      <c r="BH19" s="8">
        <v>3841</v>
      </c>
      <c r="BI19" s="8">
        <v>48670997.469999999</v>
      </c>
      <c r="BJ19" s="7">
        <v>259358</v>
      </c>
      <c r="BK19" s="7">
        <v>642809725.60000002</v>
      </c>
      <c r="BL19" s="8">
        <v>19995</v>
      </c>
      <c r="BM19" s="8">
        <v>160135926.50999999</v>
      </c>
      <c r="BP19" s="20"/>
    </row>
    <row r="20" spans="1:68" x14ac:dyDescent="0.3">
      <c r="A20" s="23" t="s">
        <v>29</v>
      </c>
      <c r="B20" s="7">
        <v>2925</v>
      </c>
      <c r="C20" s="7">
        <v>5705506.1299999999</v>
      </c>
      <c r="D20" s="8">
        <v>56</v>
      </c>
      <c r="E20" s="8">
        <v>1016248</v>
      </c>
      <c r="F20" s="7">
        <v>1469</v>
      </c>
      <c r="G20" s="7">
        <v>2800510.5700000003</v>
      </c>
      <c r="H20" s="8">
        <v>1400</v>
      </c>
      <c r="I20" s="8">
        <v>1888747.56</v>
      </c>
      <c r="J20" s="7">
        <v>3634</v>
      </c>
      <c r="K20" s="7">
        <v>10074222.01</v>
      </c>
      <c r="L20" s="8">
        <v>154</v>
      </c>
      <c r="M20" s="8">
        <v>4222895.68</v>
      </c>
      <c r="N20" s="7">
        <v>1656</v>
      </c>
      <c r="O20" s="7">
        <v>3262995.79</v>
      </c>
      <c r="P20" s="8">
        <v>1824</v>
      </c>
      <c r="Q20" s="8">
        <v>2588330.54</v>
      </c>
      <c r="R20" s="7">
        <v>5555</v>
      </c>
      <c r="S20" s="7">
        <v>10643743.25</v>
      </c>
      <c r="T20" s="8">
        <v>159</v>
      </c>
      <c r="U20" s="8">
        <v>3037320.53</v>
      </c>
      <c r="V20" s="7">
        <v>2493</v>
      </c>
      <c r="W20" s="7">
        <v>4523829.46</v>
      </c>
      <c r="X20" s="8">
        <v>2903</v>
      </c>
      <c r="Y20" s="8">
        <v>3082593.2600000002</v>
      </c>
      <c r="Z20" s="7">
        <v>7701</v>
      </c>
      <c r="AA20" s="7">
        <v>11907855.1</v>
      </c>
      <c r="AB20" s="8">
        <v>111</v>
      </c>
      <c r="AC20" s="8">
        <v>2480166</v>
      </c>
      <c r="AD20" s="7">
        <v>3508</v>
      </c>
      <c r="AE20" s="7">
        <v>4560744.0199999996</v>
      </c>
      <c r="AF20" s="8">
        <v>4082</v>
      </c>
      <c r="AG20" s="8">
        <v>4866945.08</v>
      </c>
      <c r="AH20" s="7">
        <v>4672</v>
      </c>
      <c r="AI20" s="7">
        <v>5872463.4100000001</v>
      </c>
      <c r="AJ20" s="8">
        <v>47</v>
      </c>
      <c r="AK20" s="8">
        <v>1397001.5</v>
      </c>
      <c r="AL20" s="7">
        <v>2214</v>
      </c>
      <c r="AM20" s="7">
        <v>2092945.91</v>
      </c>
      <c r="AN20" s="8">
        <v>2411</v>
      </c>
      <c r="AO20" s="8">
        <v>2382516</v>
      </c>
      <c r="AP20" s="7">
        <f t="shared" si="0"/>
        <v>6200</v>
      </c>
      <c r="AQ20" s="7">
        <f t="shared" si="1"/>
        <v>13249282.469999999</v>
      </c>
      <c r="AR20" s="8">
        <v>56</v>
      </c>
      <c r="AS20" s="8">
        <v>1643204</v>
      </c>
      <c r="AT20" s="7">
        <v>3367</v>
      </c>
      <c r="AU20" s="7">
        <v>5253712.41</v>
      </c>
      <c r="AV20" s="8">
        <v>2777</v>
      </c>
      <c r="AW20" s="8">
        <v>6352366.0599999996</v>
      </c>
      <c r="AX20" s="7">
        <f t="shared" si="2"/>
        <v>7773</v>
      </c>
      <c r="AY20" s="7">
        <f t="shared" si="3"/>
        <v>13458801.279999999</v>
      </c>
      <c r="AZ20" s="8">
        <v>49</v>
      </c>
      <c r="BA20" s="8">
        <v>1484087</v>
      </c>
      <c r="BB20" s="7">
        <v>4359</v>
      </c>
      <c r="BC20" s="7">
        <v>5487336.5199999996</v>
      </c>
      <c r="BD20" s="8">
        <v>3365</v>
      </c>
      <c r="BE20" s="8">
        <v>6487377.7599999998</v>
      </c>
      <c r="BF20" s="7">
        <f t="shared" si="4"/>
        <v>7345</v>
      </c>
      <c r="BG20" s="7">
        <f t="shared" si="5"/>
        <v>19106825.940000001</v>
      </c>
      <c r="BH20" s="8">
        <v>121</v>
      </c>
      <c r="BI20" s="8">
        <v>1361146</v>
      </c>
      <c r="BJ20" s="7">
        <v>3888</v>
      </c>
      <c r="BK20" s="7">
        <v>5664219.3399999999</v>
      </c>
      <c r="BL20" s="8">
        <v>3336</v>
      </c>
      <c r="BM20" s="8">
        <v>12081460.600000001</v>
      </c>
      <c r="BP20" s="20"/>
    </row>
    <row r="21" spans="1:68" x14ac:dyDescent="0.3">
      <c r="A21" s="23" t="s">
        <v>27</v>
      </c>
      <c r="B21" s="7">
        <v>3200</v>
      </c>
      <c r="C21" s="7">
        <v>5491339.8200000003</v>
      </c>
      <c r="D21" s="8">
        <v>155</v>
      </c>
      <c r="E21" s="8">
        <v>1299334</v>
      </c>
      <c r="F21" s="7">
        <v>2813</v>
      </c>
      <c r="G21" s="7">
        <v>3597843.92</v>
      </c>
      <c r="H21" s="8">
        <v>232</v>
      </c>
      <c r="I21" s="8">
        <v>594161.9</v>
      </c>
      <c r="J21" s="7">
        <v>4367</v>
      </c>
      <c r="K21" s="7">
        <v>7238456.4900000002</v>
      </c>
      <c r="L21" s="8">
        <v>145</v>
      </c>
      <c r="M21" s="8">
        <v>1875608</v>
      </c>
      <c r="N21" s="7">
        <v>3322</v>
      </c>
      <c r="O21" s="7">
        <v>4210777.3</v>
      </c>
      <c r="P21" s="8">
        <v>900</v>
      </c>
      <c r="Q21" s="8">
        <v>1152071.19</v>
      </c>
      <c r="R21" s="7">
        <v>7498</v>
      </c>
      <c r="S21" s="7">
        <v>11129852.310000001</v>
      </c>
      <c r="T21" s="8">
        <v>104</v>
      </c>
      <c r="U21" s="8">
        <v>1927192</v>
      </c>
      <c r="V21" s="7">
        <v>4200</v>
      </c>
      <c r="W21" s="7">
        <v>6117897.1200000001</v>
      </c>
      <c r="X21" s="8">
        <v>3194</v>
      </c>
      <c r="Y21" s="8">
        <v>3084763.19</v>
      </c>
      <c r="Z21" s="7">
        <v>11216</v>
      </c>
      <c r="AA21" s="7">
        <v>15779594.970000001</v>
      </c>
      <c r="AB21" s="8">
        <v>103</v>
      </c>
      <c r="AC21" s="8">
        <v>998859</v>
      </c>
      <c r="AD21" s="7">
        <v>6586</v>
      </c>
      <c r="AE21" s="7">
        <v>9607278.5899999999</v>
      </c>
      <c r="AF21" s="8">
        <v>4527</v>
      </c>
      <c r="AG21" s="8">
        <v>5173457.38</v>
      </c>
      <c r="AH21" s="7">
        <v>9581</v>
      </c>
      <c r="AI21" s="7">
        <v>22686597.370000001</v>
      </c>
      <c r="AJ21" s="8">
        <v>141</v>
      </c>
      <c r="AK21" s="8">
        <v>2167298</v>
      </c>
      <c r="AL21" s="7">
        <v>4559</v>
      </c>
      <c r="AM21" s="7">
        <v>9596688.3699999992</v>
      </c>
      <c r="AN21" s="8">
        <v>4881</v>
      </c>
      <c r="AO21" s="8">
        <v>10922611</v>
      </c>
      <c r="AP21" s="7">
        <f t="shared" si="0"/>
        <v>76104</v>
      </c>
      <c r="AQ21" s="7">
        <f t="shared" si="1"/>
        <v>438302907.37</v>
      </c>
      <c r="AR21" s="8">
        <v>63</v>
      </c>
      <c r="AS21" s="8">
        <v>834290.55</v>
      </c>
      <c r="AT21" s="7">
        <v>42500</v>
      </c>
      <c r="AU21" s="7">
        <v>241313615.03</v>
      </c>
      <c r="AV21" s="8">
        <v>33541</v>
      </c>
      <c r="AW21" s="8">
        <v>196155001.78999999</v>
      </c>
      <c r="AX21" s="7">
        <f t="shared" si="2"/>
        <v>49154</v>
      </c>
      <c r="AY21" s="7">
        <f t="shared" si="3"/>
        <v>258743462.75</v>
      </c>
      <c r="AZ21" s="8">
        <v>202</v>
      </c>
      <c r="BA21" s="8">
        <v>3184621</v>
      </c>
      <c r="BB21" s="7">
        <v>12058</v>
      </c>
      <c r="BC21" s="7">
        <v>33200828.489999998</v>
      </c>
      <c r="BD21" s="8">
        <v>36894</v>
      </c>
      <c r="BE21" s="8">
        <v>222358013.25999999</v>
      </c>
      <c r="BF21" s="7">
        <f t="shared" si="4"/>
        <v>44085</v>
      </c>
      <c r="BG21" s="7">
        <f t="shared" si="5"/>
        <v>237765453.24000001</v>
      </c>
      <c r="BH21" s="8">
        <v>190</v>
      </c>
      <c r="BI21" s="8">
        <v>4796393.6500000004</v>
      </c>
      <c r="BJ21" s="7">
        <v>12177</v>
      </c>
      <c r="BK21" s="7">
        <v>42074206.629999995</v>
      </c>
      <c r="BL21" s="8">
        <v>31718</v>
      </c>
      <c r="BM21" s="8">
        <v>190894852.96000001</v>
      </c>
      <c r="BP21" s="20"/>
    </row>
    <row r="22" spans="1:68" x14ac:dyDescent="0.3">
      <c r="A22" s="23" t="s">
        <v>28</v>
      </c>
      <c r="B22" s="7">
        <v>376913</v>
      </c>
      <c r="C22" s="7">
        <v>469124521.47000003</v>
      </c>
      <c r="D22" s="8">
        <v>437</v>
      </c>
      <c r="E22" s="8">
        <v>4833769.5</v>
      </c>
      <c r="F22" s="7">
        <v>41340</v>
      </c>
      <c r="G22" s="7">
        <v>58212699.809999995</v>
      </c>
      <c r="H22" s="8">
        <v>335136</v>
      </c>
      <c r="I22" s="8">
        <v>406078052.16000003</v>
      </c>
      <c r="J22" s="7">
        <v>344537</v>
      </c>
      <c r="K22" s="7">
        <v>414208588.75999999</v>
      </c>
      <c r="L22" s="8">
        <v>249</v>
      </c>
      <c r="M22" s="8">
        <v>2432104.25</v>
      </c>
      <c r="N22" s="7">
        <v>56738</v>
      </c>
      <c r="O22" s="7">
        <v>82104511.769999996</v>
      </c>
      <c r="P22" s="8">
        <v>287550</v>
      </c>
      <c r="Q22" s="8">
        <v>329671972.74000001</v>
      </c>
      <c r="R22" s="7">
        <v>297474</v>
      </c>
      <c r="S22" s="7">
        <v>375803210.81</v>
      </c>
      <c r="T22" s="8">
        <v>304</v>
      </c>
      <c r="U22" s="8">
        <v>2587645</v>
      </c>
      <c r="V22" s="7">
        <v>57636</v>
      </c>
      <c r="W22" s="7">
        <v>89956349.969999999</v>
      </c>
      <c r="X22" s="8">
        <v>239534</v>
      </c>
      <c r="Y22" s="8">
        <v>283259215.83999997</v>
      </c>
      <c r="Z22" s="7">
        <v>233224</v>
      </c>
      <c r="AA22" s="7">
        <v>337876841.08999997</v>
      </c>
      <c r="AB22" s="8">
        <v>292</v>
      </c>
      <c r="AC22" s="8">
        <v>2158490</v>
      </c>
      <c r="AD22" s="7">
        <v>54527</v>
      </c>
      <c r="AE22" s="7">
        <v>103338697.31999999</v>
      </c>
      <c r="AF22" s="8">
        <v>178405</v>
      </c>
      <c r="AG22" s="8">
        <v>232379653.77000001</v>
      </c>
      <c r="AH22" s="7">
        <v>625001</v>
      </c>
      <c r="AI22" s="7">
        <v>470129099.94999999</v>
      </c>
      <c r="AJ22" s="8">
        <v>256</v>
      </c>
      <c r="AK22" s="8">
        <v>2793060.4</v>
      </c>
      <c r="AL22" s="7">
        <v>60032</v>
      </c>
      <c r="AM22" s="7">
        <v>102962155.93000001</v>
      </c>
      <c r="AN22" s="8">
        <v>564713</v>
      </c>
      <c r="AO22" s="8">
        <v>364373883.62</v>
      </c>
      <c r="AP22" s="7">
        <f t="shared" si="0"/>
        <v>1219784</v>
      </c>
      <c r="AQ22" s="7">
        <f t="shared" si="1"/>
        <v>944666296.98000002</v>
      </c>
      <c r="AR22" s="8">
        <v>188</v>
      </c>
      <c r="AS22" s="8">
        <v>2976856</v>
      </c>
      <c r="AT22" s="7">
        <v>526136</v>
      </c>
      <c r="AU22" s="7">
        <v>469193755.56</v>
      </c>
      <c r="AV22" s="8">
        <v>693460</v>
      </c>
      <c r="AW22" s="8">
        <v>472495685.42000002</v>
      </c>
      <c r="AX22" s="7">
        <f t="shared" si="2"/>
        <v>963973</v>
      </c>
      <c r="AY22" s="7">
        <f t="shared" si="3"/>
        <v>822974402.43000007</v>
      </c>
      <c r="AZ22" s="8">
        <v>367</v>
      </c>
      <c r="BA22" s="8">
        <v>5168876</v>
      </c>
      <c r="BB22" s="7">
        <v>97737</v>
      </c>
      <c r="BC22" s="7">
        <v>221117714.34999999</v>
      </c>
      <c r="BD22" s="8">
        <v>865869</v>
      </c>
      <c r="BE22" s="8">
        <v>596687812.08000004</v>
      </c>
      <c r="BF22" s="7">
        <f t="shared" si="4"/>
        <v>1095277</v>
      </c>
      <c r="BG22" s="7">
        <f t="shared" si="5"/>
        <v>916581791.21000004</v>
      </c>
      <c r="BH22" s="8">
        <v>392</v>
      </c>
      <c r="BI22" s="8">
        <v>5517666</v>
      </c>
      <c r="BJ22" s="7">
        <v>204822</v>
      </c>
      <c r="BK22" s="7">
        <v>268592103.31</v>
      </c>
      <c r="BL22" s="8">
        <v>890063</v>
      </c>
      <c r="BM22" s="8">
        <v>642472021.89999998</v>
      </c>
      <c r="BP22" s="20"/>
    </row>
    <row r="23" spans="1:68" x14ac:dyDescent="0.3">
      <c r="A23" s="23" t="s">
        <v>32</v>
      </c>
      <c r="B23" s="7">
        <v>14884</v>
      </c>
      <c r="C23" s="7">
        <v>40493058.159999996</v>
      </c>
      <c r="D23" s="8">
        <v>866</v>
      </c>
      <c r="E23" s="8">
        <v>5312563.5</v>
      </c>
      <c r="F23" s="7">
        <v>3159</v>
      </c>
      <c r="G23" s="7">
        <v>7923121.5800000001</v>
      </c>
      <c r="H23" s="8">
        <v>10859</v>
      </c>
      <c r="I23" s="8">
        <v>27257373.079999998</v>
      </c>
      <c r="J23" s="7">
        <v>23961</v>
      </c>
      <c r="K23" s="7">
        <v>73023286.590000004</v>
      </c>
      <c r="L23" s="8">
        <v>977</v>
      </c>
      <c r="M23" s="8">
        <v>5265405.78</v>
      </c>
      <c r="N23" s="7">
        <v>7726</v>
      </c>
      <c r="O23" s="7">
        <v>25034963.699999999</v>
      </c>
      <c r="P23" s="8">
        <v>15258</v>
      </c>
      <c r="Q23" s="8">
        <v>42722917.109999999</v>
      </c>
      <c r="R23" s="7">
        <v>45457</v>
      </c>
      <c r="S23" s="7">
        <v>87151954.24000001</v>
      </c>
      <c r="T23" s="8">
        <v>1387</v>
      </c>
      <c r="U23" s="8">
        <v>9084187.1300000008</v>
      </c>
      <c r="V23" s="7">
        <v>14088</v>
      </c>
      <c r="W23" s="7">
        <v>30370095.530000001</v>
      </c>
      <c r="X23" s="8">
        <v>29982</v>
      </c>
      <c r="Y23" s="8">
        <v>47697671.579999998</v>
      </c>
      <c r="Z23" s="7">
        <v>46374</v>
      </c>
      <c r="AA23" s="7">
        <v>87530390.620000005</v>
      </c>
      <c r="AB23" s="8">
        <v>1476</v>
      </c>
      <c r="AC23" s="8">
        <v>9531376.8200000003</v>
      </c>
      <c r="AD23" s="7">
        <v>19140</v>
      </c>
      <c r="AE23" s="7">
        <v>36625725.079999998</v>
      </c>
      <c r="AF23" s="8">
        <v>25758</v>
      </c>
      <c r="AG23" s="8">
        <v>41373288.719999999</v>
      </c>
      <c r="AH23" s="7">
        <v>55801</v>
      </c>
      <c r="AI23" s="7">
        <v>113815454.66</v>
      </c>
      <c r="AJ23" s="8">
        <v>781</v>
      </c>
      <c r="AK23" s="8">
        <v>6258074.0199999996</v>
      </c>
      <c r="AL23" s="7">
        <v>12132</v>
      </c>
      <c r="AM23" s="7">
        <v>23049716.399999999</v>
      </c>
      <c r="AN23" s="8">
        <v>42888</v>
      </c>
      <c r="AO23" s="8">
        <v>84507664.239999995</v>
      </c>
      <c r="AP23" s="7">
        <f t="shared" si="0"/>
        <v>89519</v>
      </c>
      <c r="AQ23" s="7">
        <f t="shared" si="1"/>
        <v>213237747.63999999</v>
      </c>
      <c r="AR23" s="8">
        <v>268</v>
      </c>
      <c r="AS23" s="8">
        <v>3066397.11</v>
      </c>
      <c r="AT23" s="7">
        <v>49613</v>
      </c>
      <c r="AU23" s="7">
        <v>111204029.14</v>
      </c>
      <c r="AV23" s="8">
        <v>39638</v>
      </c>
      <c r="AW23" s="8">
        <v>98967321.390000001</v>
      </c>
      <c r="AX23" s="7">
        <f t="shared" si="2"/>
        <v>53807</v>
      </c>
      <c r="AY23" s="7">
        <f t="shared" si="3"/>
        <v>128056671.47999999</v>
      </c>
      <c r="AZ23" s="8">
        <v>486</v>
      </c>
      <c r="BA23" s="8">
        <v>4631097.75</v>
      </c>
      <c r="BB23" s="7">
        <v>17069</v>
      </c>
      <c r="BC23" s="7">
        <v>26647012.850000001</v>
      </c>
      <c r="BD23" s="8">
        <v>36252</v>
      </c>
      <c r="BE23" s="8">
        <v>96778560.879999995</v>
      </c>
      <c r="BF23" s="7">
        <f t="shared" si="4"/>
        <v>76573</v>
      </c>
      <c r="BG23" s="7">
        <f t="shared" si="5"/>
        <v>176759682.18000001</v>
      </c>
      <c r="BH23" s="8">
        <v>645</v>
      </c>
      <c r="BI23" s="8">
        <v>7106265.7199999997</v>
      </c>
      <c r="BJ23" s="7">
        <v>33092</v>
      </c>
      <c r="BK23" s="7">
        <v>47482216.530000001</v>
      </c>
      <c r="BL23" s="8">
        <v>42836</v>
      </c>
      <c r="BM23" s="8">
        <v>122171199.93000001</v>
      </c>
      <c r="BP23" s="20"/>
    </row>
    <row r="24" spans="1:68" x14ac:dyDescent="0.3">
      <c r="A24" s="23" t="s">
        <v>33</v>
      </c>
      <c r="B24" s="7">
        <v>60138</v>
      </c>
      <c r="C24" s="7">
        <v>237410095.88</v>
      </c>
      <c r="D24" s="8">
        <v>3351</v>
      </c>
      <c r="E24" s="8">
        <v>36503925.649999999</v>
      </c>
      <c r="F24" s="7">
        <v>34572</v>
      </c>
      <c r="G24" s="7">
        <v>101420522.65000001</v>
      </c>
      <c r="H24" s="8">
        <v>22215</v>
      </c>
      <c r="I24" s="8">
        <v>99485647.579999998</v>
      </c>
      <c r="J24" s="7">
        <v>92708</v>
      </c>
      <c r="K24" s="7">
        <v>301742212.59000003</v>
      </c>
      <c r="L24" s="8">
        <v>3667</v>
      </c>
      <c r="M24" s="8">
        <v>37041928.899999999</v>
      </c>
      <c r="N24" s="7">
        <v>43667</v>
      </c>
      <c r="O24" s="7">
        <v>114995666.59999999</v>
      </c>
      <c r="P24" s="8">
        <v>45374</v>
      </c>
      <c r="Q24" s="8">
        <v>149704617.09</v>
      </c>
      <c r="R24" s="7">
        <v>194436</v>
      </c>
      <c r="S24" s="7">
        <v>474325370.09000003</v>
      </c>
      <c r="T24" s="8">
        <v>3698</v>
      </c>
      <c r="U24" s="8">
        <v>34271943.460000001</v>
      </c>
      <c r="V24" s="7">
        <v>86677</v>
      </c>
      <c r="W24" s="7">
        <v>177398774.36000001</v>
      </c>
      <c r="X24" s="8">
        <v>104061</v>
      </c>
      <c r="Y24" s="8">
        <v>262654652.26999998</v>
      </c>
      <c r="Z24" s="7">
        <v>326387</v>
      </c>
      <c r="AA24" s="7">
        <v>728125948.52999997</v>
      </c>
      <c r="AB24" s="8">
        <v>3765</v>
      </c>
      <c r="AC24" s="8">
        <v>38722647.479999997</v>
      </c>
      <c r="AD24" s="7">
        <v>154821</v>
      </c>
      <c r="AE24" s="7">
        <v>260547371.22</v>
      </c>
      <c r="AF24" s="8">
        <v>167801</v>
      </c>
      <c r="AG24" s="8">
        <v>428855929.82999998</v>
      </c>
      <c r="AH24" s="7">
        <v>318075</v>
      </c>
      <c r="AI24" s="7">
        <v>345389372.89999998</v>
      </c>
      <c r="AJ24" s="8">
        <v>2340</v>
      </c>
      <c r="AK24" s="8">
        <v>29347021.699999999</v>
      </c>
      <c r="AL24" s="7">
        <v>137138</v>
      </c>
      <c r="AM24" s="7">
        <v>130655518.02</v>
      </c>
      <c r="AN24" s="8">
        <v>178597</v>
      </c>
      <c r="AO24" s="8">
        <v>185386833.18000001</v>
      </c>
      <c r="AP24" s="7">
        <f t="shared" si="0"/>
        <v>490235</v>
      </c>
      <c r="AQ24" s="7">
        <f t="shared" si="1"/>
        <v>877147507.6400001</v>
      </c>
      <c r="AR24" s="8">
        <v>1758</v>
      </c>
      <c r="AS24" s="8">
        <v>31709827.23</v>
      </c>
      <c r="AT24" s="7">
        <v>183882</v>
      </c>
      <c r="AU24" s="7">
        <v>288053748.94</v>
      </c>
      <c r="AV24" s="8">
        <v>304595</v>
      </c>
      <c r="AW24" s="8">
        <v>557383931.47000003</v>
      </c>
      <c r="AX24" s="7">
        <f t="shared" si="2"/>
        <v>491870</v>
      </c>
      <c r="AY24" s="7">
        <f t="shared" si="3"/>
        <v>1458471738.55</v>
      </c>
      <c r="AZ24" s="8">
        <v>1637</v>
      </c>
      <c r="BA24" s="8">
        <v>29051637.09</v>
      </c>
      <c r="BB24" s="7">
        <v>98750</v>
      </c>
      <c r="BC24" s="7">
        <v>236184972.5</v>
      </c>
      <c r="BD24" s="8">
        <v>391483</v>
      </c>
      <c r="BE24" s="8">
        <v>1193235128.96</v>
      </c>
      <c r="BF24" s="7">
        <f t="shared" si="4"/>
        <v>623265</v>
      </c>
      <c r="BG24" s="7">
        <f t="shared" si="5"/>
        <v>2090216531.77</v>
      </c>
      <c r="BH24" s="8">
        <v>1313</v>
      </c>
      <c r="BI24" s="8">
        <v>23395189.23</v>
      </c>
      <c r="BJ24" s="7">
        <v>153713</v>
      </c>
      <c r="BK24" s="7">
        <v>378730814.67000002</v>
      </c>
      <c r="BL24" s="8">
        <v>468239</v>
      </c>
      <c r="BM24" s="8">
        <v>1688090527.8699999</v>
      </c>
      <c r="BP24" s="20"/>
    </row>
    <row r="25" spans="1:68" x14ac:dyDescent="0.3">
      <c r="A25" s="23" t="s">
        <v>35</v>
      </c>
      <c r="B25" s="7">
        <v>33507</v>
      </c>
      <c r="C25" s="7">
        <v>58196346.670000002</v>
      </c>
      <c r="D25" s="8">
        <v>1335</v>
      </c>
      <c r="E25" s="8">
        <v>7383877.9100000001</v>
      </c>
      <c r="F25" s="7">
        <v>26243</v>
      </c>
      <c r="G25" s="7">
        <v>44068745.620000005</v>
      </c>
      <c r="H25" s="8">
        <v>5929</v>
      </c>
      <c r="I25" s="8">
        <v>6743723.1400000006</v>
      </c>
      <c r="J25" s="7">
        <v>45625</v>
      </c>
      <c r="K25" s="7">
        <v>67607134.24000001</v>
      </c>
      <c r="L25" s="8">
        <v>1367</v>
      </c>
      <c r="M25" s="8">
        <v>9843865.4100000001</v>
      </c>
      <c r="N25" s="7">
        <v>34714</v>
      </c>
      <c r="O25" s="7">
        <v>48537642.950000003</v>
      </c>
      <c r="P25" s="8">
        <v>9544</v>
      </c>
      <c r="Q25" s="8">
        <v>9225625.879999999</v>
      </c>
      <c r="R25" s="7">
        <v>60995</v>
      </c>
      <c r="S25" s="7">
        <v>93209202.799999997</v>
      </c>
      <c r="T25" s="8">
        <v>1461</v>
      </c>
      <c r="U25" s="8">
        <v>9511430.629999999</v>
      </c>
      <c r="V25" s="7">
        <v>48037</v>
      </c>
      <c r="W25" s="7">
        <v>63433200.899999999</v>
      </c>
      <c r="X25" s="8">
        <v>11497</v>
      </c>
      <c r="Y25" s="8">
        <v>20264571.27</v>
      </c>
      <c r="Z25" s="7">
        <v>60572</v>
      </c>
      <c r="AA25" s="7">
        <v>103731982.18000001</v>
      </c>
      <c r="AB25" s="8">
        <v>1074</v>
      </c>
      <c r="AC25" s="8">
        <v>9449444.5600000005</v>
      </c>
      <c r="AD25" s="7">
        <v>51482</v>
      </c>
      <c r="AE25" s="7">
        <v>69232695.120000005</v>
      </c>
      <c r="AF25" s="8">
        <v>8016</v>
      </c>
      <c r="AG25" s="8">
        <v>25049842.5</v>
      </c>
      <c r="AH25" s="7">
        <v>46602</v>
      </c>
      <c r="AI25" s="7">
        <v>65941217.670000002</v>
      </c>
      <c r="AJ25" s="8">
        <v>640</v>
      </c>
      <c r="AK25" s="8">
        <v>5555569.7199999997</v>
      </c>
      <c r="AL25" s="7">
        <v>40939</v>
      </c>
      <c r="AM25" s="7">
        <v>49027675.859999999</v>
      </c>
      <c r="AN25" s="8">
        <v>5023</v>
      </c>
      <c r="AO25" s="8">
        <v>11357972.09</v>
      </c>
      <c r="AP25" s="7">
        <f t="shared" si="0"/>
        <v>65092</v>
      </c>
      <c r="AQ25" s="7">
        <f t="shared" si="1"/>
        <v>100703390.55</v>
      </c>
      <c r="AR25" s="8">
        <v>396</v>
      </c>
      <c r="AS25" s="8">
        <v>4144698.47</v>
      </c>
      <c r="AT25" s="7">
        <v>56698</v>
      </c>
      <c r="AU25" s="7">
        <v>74726181.909999996</v>
      </c>
      <c r="AV25" s="8">
        <v>7998</v>
      </c>
      <c r="AW25" s="8">
        <v>21832510.170000002</v>
      </c>
      <c r="AX25" s="7">
        <f t="shared" si="2"/>
        <v>85385</v>
      </c>
      <c r="AY25" s="7">
        <f t="shared" si="3"/>
        <v>157467862.30000001</v>
      </c>
      <c r="AZ25" s="8">
        <v>657</v>
      </c>
      <c r="BA25" s="8">
        <v>6184371.46</v>
      </c>
      <c r="BB25" s="7">
        <v>72077</v>
      </c>
      <c r="BC25" s="7">
        <v>104800623.90000001</v>
      </c>
      <c r="BD25" s="8">
        <v>12651</v>
      </c>
      <c r="BE25" s="8">
        <v>46482866.939999998</v>
      </c>
      <c r="BF25" s="7">
        <f t="shared" si="4"/>
        <v>101811</v>
      </c>
      <c r="BG25" s="7">
        <f t="shared" si="5"/>
        <v>206476199.19</v>
      </c>
      <c r="BH25" s="8">
        <v>698</v>
      </c>
      <c r="BI25" s="8">
        <v>7624999.0699999994</v>
      </c>
      <c r="BJ25" s="7">
        <v>85579</v>
      </c>
      <c r="BK25" s="7">
        <v>133274902.88</v>
      </c>
      <c r="BL25" s="8">
        <v>15534</v>
      </c>
      <c r="BM25" s="8">
        <v>65576297.239999995</v>
      </c>
      <c r="BP25" s="20"/>
    </row>
    <row r="26" spans="1:68" x14ac:dyDescent="0.3">
      <c r="A26" s="23" t="s">
        <v>36</v>
      </c>
      <c r="B26" s="7">
        <v>5468</v>
      </c>
      <c r="C26" s="7">
        <v>18182528.109999999</v>
      </c>
      <c r="D26" s="8">
        <v>612</v>
      </c>
      <c r="E26" s="8">
        <v>4279454.5</v>
      </c>
      <c r="F26" s="7">
        <v>4393</v>
      </c>
      <c r="G26" s="7">
        <v>10923860.9</v>
      </c>
      <c r="H26" s="8">
        <v>463</v>
      </c>
      <c r="I26" s="8">
        <v>2979212.71</v>
      </c>
      <c r="J26" s="7">
        <v>10001</v>
      </c>
      <c r="K26" s="7">
        <v>29989440.190000001</v>
      </c>
      <c r="L26" s="8">
        <v>821</v>
      </c>
      <c r="M26" s="8">
        <v>4877849.3600000003</v>
      </c>
      <c r="N26" s="7">
        <v>8469</v>
      </c>
      <c r="O26" s="7">
        <v>20549331.409999996</v>
      </c>
      <c r="P26" s="8">
        <v>711</v>
      </c>
      <c r="Q26" s="8">
        <v>4562259.42</v>
      </c>
      <c r="R26" s="7">
        <v>17581</v>
      </c>
      <c r="S26" s="7">
        <v>39757886.049999997</v>
      </c>
      <c r="T26" s="8">
        <v>980</v>
      </c>
      <c r="U26" s="8">
        <v>5956471.3199999994</v>
      </c>
      <c r="V26" s="7">
        <v>15490</v>
      </c>
      <c r="W26" s="7">
        <v>27809418.509999998</v>
      </c>
      <c r="X26" s="8">
        <v>1111</v>
      </c>
      <c r="Y26" s="8">
        <v>5991996.2200000007</v>
      </c>
      <c r="Z26" s="7">
        <v>21962</v>
      </c>
      <c r="AA26" s="7">
        <v>41789305.200000003</v>
      </c>
      <c r="AB26" s="8">
        <v>959</v>
      </c>
      <c r="AC26" s="8">
        <v>4744354.6500000004</v>
      </c>
      <c r="AD26" s="7">
        <v>19324</v>
      </c>
      <c r="AE26" s="7">
        <v>31160665.879999999</v>
      </c>
      <c r="AF26" s="8">
        <v>1679</v>
      </c>
      <c r="AG26" s="8">
        <v>5884284.6699999999</v>
      </c>
      <c r="AH26" s="7">
        <v>7049</v>
      </c>
      <c r="AI26" s="7">
        <v>13569725.560000001</v>
      </c>
      <c r="AJ26" s="8">
        <v>406</v>
      </c>
      <c r="AK26" s="8">
        <v>2906172.37</v>
      </c>
      <c r="AL26" s="7">
        <v>5585</v>
      </c>
      <c r="AM26" s="7">
        <v>6950911.1900000004</v>
      </c>
      <c r="AN26" s="8">
        <v>1058</v>
      </c>
      <c r="AO26" s="8">
        <v>3712642</v>
      </c>
      <c r="AP26" s="7">
        <f t="shared" si="0"/>
        <v>8682</v>
      </c>
      <c r="AQ26" s="7">
        <f t="shared" si="1"/>
        <v>18284329.190000001</v>
      </c>
      <c r="AR26" s="8">
        <v>143</v>
      </c>
      <c r="AS26" s="8">
        <v>1179627.42</v>
      </c>
      <c r="AT26" s="7">
        <v>7890</v>
      </c>
      <c r="AU26" s="7">
        <v>13863815.4</v>
      </c>
      <c r="AV26" s="8">
        <v>649</v>
      </c>
      <c r="AW26" s="8">
        <v>3240886.37</v>
      </c>
      <c r="AX26" s="7">
        <f t="shared" si="2"/>
        <v>20844</v>
      </c>
      <c r="AY26" s="7">
        <f t="shared" si="3"/>
        <v>47621043.619999997</v>
      </c>
      <c r="AZ26" s="8">
        <v>331</v>
      </c>
      <c r="BA26" s="8">
        <v>2357040.6</v>
      </c>
      <c r="BB26" s="7">
        <v>18575</v>
      </c>
      <c r="BC26" s="7">
        <v>34305388.229999997</v>
      </c>
      <c r="BD26" s="8">
        <v>1938</v>
      </c>
      <c r="BE26" s="8">
        <v>10958614.789999999</v>
      </c>
      <c r="BF26" s="7">
        <f t="shared" si="4"/>
        <v>30057</v>
      </c>
      <c r="BG26" s="7">
        <f t="shared" si="5"/>
        <v>62431090.289999992</v>
      </c>
      <c r="BH26" s="8">
        <v>425</v>
      </c>
      <c r="BI26" s="8">
        <v>3007533.79</v>
      </c>
      <c r="BJ26" s="7">
        <v>27233</v>
      </c>
      <c r="BK26" s="7">
        <v>45779493.689999998</v>
      </c>
      <c r="BL26" s="8">
        <v>2399</v>
      </c>
      <c r="BM26" s="8">
        <v>13644062.809999999</v>
      </c>
      <c r="BP26" s="20"/>
    </row>
    <row r="27" spans="1:68" x14ac:dyDescent="0.3">
      <c r="A27" s="23" t="s">
        <v>37</v>
      </c>
      <c r="B27" s="7">
        <v>25609</v>
      </c>
      <c r="C27" s="7">
        <v>52438769.280000001</v>
      </c>
      <c r="D27" s="8">
        <v>2551</v>
      </c>
      <c r="E27" s="8">
        <v>11711307.84</v>
      </c>
      <c r="F27" s="7">
        <v>21936</v>
      </c>
      <c r="G27" s="7">
        <v>30561956.210000001</v>
      </c>
      <c r="H27" s="8">
        <v>1122</v>
      </c>
      <c r="I27" s="8">
        <v>10165505.23</v>
      </c>
      <c r="J27" s="7">
        <v>32791</v>
      </c>
      <c r="K27" s="7">
        <v>53199045.039999999</v>
      </c>
      <c r="L27" s="8">
        <v>3134</v>
      </c>
      <c r="M27" s="8">
        <v>11697524.689999999</v>
      </c>
      <c r="N27" s="7">
        <v>28343</v>
      </c>
      <c r="O27" s="7">
        <v>36014627.700000003</v>
      </c>
      <c r="P27" s="8">
        <v>1314</v>
      </c>
      <c r="Q27" s="8">
        <v>5486892.6500000004</v>
      </c>
      <c r="R27" s="7">
        <v>38926</v>
      </c>
      <c r="S27" s="7">
        <v>57037287.729999997</v>
      </c>
      <c r="T27" s="8">
        <v>2401</v>
      </c>
      <c r="U27" s="8">
        <v>7823287.7700000005</v>
      </c>
      <c r="V27" s="7">
        <v>35021</v>
      </c>
      <c r="W27" s="7">
        <v>42230430.079999998</v>
      </c>
      <c r="X27" s="8">
        <v>1504</v>
      </c>
      <c r="Y27" s="8">
        <v>6983569.8800000008</v>
      </c>
      <c r="Z27" s="7">
        <v>49601</v>
      </c>
      <c r="AA27" s="7">
        <v>68576706.879999995</v>
      </c>
      <c r="AB27" s="8">
        <v>2030</v>
      </c>
      <c r="AC27" s="8">
        <v>7712585.96</v>
      </c>
      <c r="AD27" s="7">
        <v>45760</v>
      </c>
      <c r="AE27" s="7">
        <v>55266337.770000003</v>
      </c>
      <c r="AF27" s="8">
        <v>1811</v>
      </c>
      <c r="AG27" s="8">
        <v>5597783.1500000004</v>
      </c>
      <c r="AH27" s="7">
        <v>35388</v>
      </c>
      <c r="AI27" s="7">
        <v>40857609.649999999</v>
      </c>
      <c r="AJ27" s="8">
        <v>1104</v>
      </c>
      <c r="AK27" s="8">
        <v>4396579.28</v>
      </c>
      <c r="AL27" s="7">
        <v>32181</v>
      </c>
      <c r="AM27" s="7">
        <v>33021780.73</v>
      </c>
      <c r="AN27" s="8">
        <v>2103</v>
      </c>
      <c r="AO27" s="8">
        <v>3439249.64</v>
      </c>
      <c r="AP27" s="7">
        <f t="shared" si="0"/>
        <v>59714</v>
      </c>
      <c r="AQ27" s="7">
        <f t="shared" si="1"/>
        <v>86953273.729999989</v>
      </c>
      <c r="AR27" s="8">
        <v>762</v>
      </c>
      <c r="AS27" s="8">
        <v>4243220.28</v>
      </c>
      <c r="AT27" s="7">
        <v>53097</v>
      </c>
      <c r="AU27" s="7">
        <v>72011246.269999996</v>
      </c>
      <c r="AV27" s="8">
        <v>5855</v>
      </c>
      <c r="AW27" s="8">
        <v>10698807.18</v>
      </c>
      <c r="AX27" s="7">
        <f t="shared" si="2"/>
        <v>44959</v>
      </c>
      <c r="AY27" s="7">
        <f t="shared" si="3"/>
        <v>69143493.859999999</v>
      </c>
      <c r="AZ27" s="8">
        <v>639</v>
      </c>
      <c r="BA27" s="8">
        <v>4657044.41</v>
      </c>
      <c r="BB27" s="7">
        <v>38219</v>
      </c>
      <c r="BC27" s="7">
        <v>51026115.960000001</v>
      </c>
      <c r="BD27" s="8">
        <v>6101</v>
      </c>
      <c r="BE27" s="8">
        <v>13460333.49</v>
      </c>
      <c r="BF27" s="7">
        <f t="shared" si="4"/>
        <v>58657</v>
      </c>
      <c r="BG27" s="7">
        <f t="shared" si="5"/>
        <v>87412735.840000004</v>
      </c>
      <c r="BH27" s="8">
        <v>749</v>
      </c>
      <c r="BI27" s="8">
        <v>5446609.6099999994</v>
      </c>
      <c r="BJ27" s="7">
        <v>49896</v>
      </c>
      <c r="BK27" s="7">
        <v>65087335.850000001</v>
      </c>
      <c r="BL27" s="8">
        <v>8012</v>
      </c>
      <c r="BM27" s="8">
        <v>16878790.379999999</v>
      </c>
      <c r="BP27" s="20"/>
    </row>
    <row r="28" spans="1:68" x14ac:dyDescent="0.3">
      <c r="A28" s="23" t="s">
        <v>42</v>
      </c>
      <c r="B28" s="7">
        <v>16377</v>
      </c>
      <c r="C28" s="7">
        <v>49506145.469999999</v>
      </c>
      <c r="D28" s="8">
        <v>1442</v>
      </c>
      <c r="E28" s="8">
        <v>10970169.6</v>
      </c>
      <c r="F28" s="7">
        <v>14273</v>
      </c>
      <c r="G28" s="7">
        <v>35687374.060000002</v>
      </c>
      <c r="H28" s="8">
        <v>662</v>
      </c>
      <c r="I28" s="8">
        <v>2848601.81</v>
      </c>
      <c r="J28" s="7">
        <v>20603</v>
      </c>
      <c r="K28" s="7">
        <v>65730841.68</v>
      </c>
      <c r="L28" s="8">
        <v>1537</v>
      </c>
      <c r="M28" s="8">
        <v>11800084.52</v>
      </c>
      <c r="N28" s="7">
        <v>17607</v>
      </c>
      <c r="O28" s="7">
        <v>45134444.409999996</v>
      </c>
      <c r="P28" s="8">
        <v>1459</v>
      </c>
      <c r="Q28" s="8">
        <v>8796312.75</v>
      </c>
      <c r="R28" s="7">
        <v>27157</v>
      </c>
      <c r="S28" s="7">
        <v>72598278.060000002</v>
      </c>
      <c r="T28" s="8">
        <v>1776</v>
      </c>
      <c r="U28" s="8">
        <v>11035259.859999999</v>
      </c>
      <c r="V28" s="7">
        <v>23343</v>
      </c>
      <c r="W28" s="7">
        <v>50485291.120000005</v>
      </c>
      <c r="X28" s="8">
        <v>2038</v>
      </c>
      <c r="Y28" s="8">
        <v>11077727.08</v>
      </c>
      <c r="Z28" s="7">
        <v>31789</v>
      </c>
      <c r="AA28" s="7">
        <v>77126812.129999995</v>
      </c>
      <c r="AB28" s="8">
        <v>1565</v>
      </c>
      <c r="AC28" s="8">
        <v>9918916.8900000006</v>
      </c>
      <c r="AD28" s="7">
        <v>27782</v>
      </c>
      <c r="AE28" s="7">
        <v>57863619.259999998</v>
      </c>
      <c r="AF28" s="8">
        <v>2442</v>
      </c>
      <c r="AG28" s="8">
        <v>9344275.9800000004</v>
      </c>
      <c r="AH28" s="7">
        <v>151844</v>
      </c>
      <c r="AI28" s="7">
        <v>318906515.26999998</v>
      </c>
      <c r="AJ28" s="8">
        <v>19619</v>
      </c>
      <c r="AK28" s="8">
        <v>158089057.46000001</v>
      </c>
      <c r="AL28" s="7">
        <v>124625</v>
      </c>
      <c r="AM28" s="7">
        <v>153053111</v>
      </c>
      <c r="AN28" s="8">
        <v>7600</v>
      </c>
      <c r="AO28" s="8">
        <v>7764346.8099999996</v>
      </c>
      <c r="AP28" s="7">
        <f t="shared" si="0"/>
        <v>32043</v>
      </c>
      <c r="AQ28" s="7">
        <f t="shared" si="1"/>
        <v>85387903.599999994</v>
      </c>
      <c r="AR28" s="8">
        <v>1010</v>
      </c>
      <c r="AS28" s="8">
        <v>8199298.4100000001</v>
      </c>
      <c r="AT28" s="7">
        <v>28479</v>
      </c>
      <c r="AU28" s="7">
        <v>68715465.939999998</v>
      </c>
      <c r="AV28" s="8">
        <v>2554</v>
      </c>
      <c r="AW28" s="8">
        <v>8473139.25</v>
      </c>
      <c r="AX28" s="7">
        <f t="shared" si="2"/>
        <v>33460</v>
      </c>
      <c r="AY28" s="7">
        <f t="shared" si="3"/>
        <v>96510601.969999999</v>
      </c>
      <c r="AZ28" s="8">
        <v>1122</v>
      </c>
      <c r="BA28" s="8">
        <v>10846876.09</v>
      </c>
      <c r="BB28" s="7">
        <v>28810</v>
      </c>
      <c r="BC28" s="7">
        <v>72068504.530000001</v>
      </c>
      <c r="BD28" s="8">
        <v>3528</v>
      </c>
      <c r="BE28" s="8">
        <v>13595221.35</v>
      </c>
      <c r="BF28" s="7">
        <f t="shared" si="4"/>
        <v>42803</v>
      </c>
      <c r="BG28" s="7">
        <f t="shared" si="5"/>
        <v>109150321.56</v>
      </c>
      <c r="BH28" s="8">
        <v>1383</v>
      </c>
      <c r="BI28" s="8">
        <v>13520117.369999999</v>
      </c>
      <c r="BJ28" s="7">
        <v>36884</v>
      </c>
      <c r="BK28" s="7">
        <v>79234848.700000003</v>
      </c>
      <c r="BL28" s="8">
        <v>4536</v>
      </c>
      <c r="BM28" s="8">
        <v>16395355.489999998</v>
      </c>
      <c r="BP28" s="20"/>
    </row>
    <row r="29" spans="1:68" x14ac:dyDescent="0.3">
      <c r="A29" s="23" t="s">
        <v>41</v>
      </c>
      <c r="B29" s="7">
        <v>91276</v>
      </c>
      <c r="C29" s="7">
        <v>294086162.52999997</v>
      </c>
      <c r="D29" s="8">
        <v>18885</v>
      </c>
      <c r="E29" s="8">
        <v>134220083.91</v>
      </c>
      <c r="F29" s="7">
        <v>70069</v>
      </c>
      <c r="G29" s="7">
        <v>145075440.38</v>
      </c>
      <c r="H29" s="8">
        <v>2322</v>
      </c>
      <c r="I29" s="8">
        <v>14790638.24</v>
      </c>
      <c r="J29" s="7">
        <v>112069</v>
      </c>
      <c r="K29" s="7">
        <v>339298791.56</v>
      </c>
      <c r="L29" s="8">
        <v>20142</v>
      </c>
      <c r="M29" s="8">
        <v>145880045.30000001</v>
      </c>
      <c r="N29" s="7">
        <v>88705</v>
      </c>
      <c r="O29" s="7">
        <v>170232390.59</v>
      </c>
      <c r="P29" s="8">
        <v>3222</v>
      </c>
      <c r="Q29" s="8">
        <v>23186355.670000002</v>
      </c>
      <c r="R29" s="7">
        <v>139443</v>
      </c>
      <c r="S29" s="7">
        <v>387359368.41000003</v>
      </c>
      <c r="T29" s="8">
        <v>21852</v>
      </c>
      <c r="U29" s="8">
        <v>165612157.13999999</v>
      </c>
      <c r="V29" s="7">
        <v>113547</v>
      </c>
      <c r="W29" s="7">
        <v>198156773.75999999</v>
      </c>
      <c r="X29" s="8">
        <v>4044</v>
      </c>
      <c r="Y29" s="8">
        <v>23590437.509999998</v>
      </c>
      <c r="Z29" s="7">
        <v>183309</v>
      </c>
      <c r="AA29" s="7">
        <v>422633594.67000002</v>
      </c>
      <c r="AB29" s="8">
        <v>24247</v>
      </c>
      <c r="AC29" s="8">
        <v>168344659.27000001</v>
      </c>
      <c r="AD29" s="7">
        <v>151718</v>
      </c>
      <c r="AE29" s="7">
        <v>229589727.91999999</v>
      </c>
      <c r="AF29" s="8">
        <v>7344</v>
      </c>
      <c r="AG29" s="8">
        <v>24699207.48</v>
      </c>
      <c r="AH29" s="7">
        <v>22302</v>
      </c>
      <c r="AI29" s="7">
        <v>59354214.640000001</v>
      </c>
      <c r="AJ29" s="8">
        <v>1718</v>
      </c>
      <c r="AK29" s="8">
        <v>10036736.99</v>
      </c>
      <c r="AL29" s="7">
        <v>19330</v>
      </c>
      <c r="AM29" s="7">
        <v>44890266.649999999</v>
      </c>
      <c r="AN29" s="8">
        <v>1254</v>
      </c>
      <c r="AO29" s="8">
        <v>4427211</v>
      </c>
      <c r="AP29" s="7">
        <f t="shared" si="0"/>
        <v>189068</v>
      </c>
      <c r="AQ29" s="7">
        <f t="shared" si="1"/>
        <v>281946217.58999997</v>
      </c>
      <c r="AR29" s="8">
        <v>3394</v>
      </c>
      <c r="AS29" s="8">
        <v>32499954.600000001</v>
      </c>
      <c r="AT29" s="7">
        <v>178604</v>
      </c>
      <c r="AU29" s="7">
        <v>233678535.53</v>
      </c>
      <c r="AV29" s="8">
        <v>7070</v>
      </c>
      <c r="AW29" s="8">
        <v>15767727.460000001</v>
      </c>
      <c r="AX29" s="7">
        <f t="shared" si="2"/>
        <v>136114</v>
      </c>
      <c r="AY29" s="7">
        <f t="shared" si="3"/>
        <v>306760469.16000003</v>
      </c>
      <c r="AZ29" s="8">
        <v>4192</v>
      </c>
      <c r="BA29" s="8">
        <v>40998089.829999998</v>
      </c>
      <c r="BB29" s="7">
        <v>118986</v>
      </c>
      <c r="BC29" s="7">
        <v>233145666.16</v>
      </c>
      <c r="BD29" s="8">
        <v>12936</v>
      </c>
      <c r="BE29" s="8">
        <v>32616713.170000002</v>
      </c>
      <c r="BF29" s="7">
        <f t="shared" si="4"/>
        <v>166089</v>
      </c>
      <c r="BG29" s="7">
        <f t="shared" si="5"/>
        <v>362984971.39999998</v>
      </c>
      <c r="BH29" s="8">
        <v>3639</v>
      </c>
      <c r="BI29" s="8">
        <v>42704993.640000001</v>
      </c>
      <c r="BJ29" s="7">
        <v>151116</v>
      </c>
      <c r="BK29" s="7">
        <v>279168567.24000001</v>
      </c>
      <c r="BL29" s="8">
        <v>11334</v>
      </c>
      <c r="BM29" s="8">
        <v>41111410.520000003</v>
      </c>
      <c r="BP29" s="20"/>
    </row>
    <row r="30" spans="1:68" x14ac:dyDescent="0.3">
      <c r="A30" s="23" t="s">
        <v>15</v>
      </c>
      <c r="B30" s="7">
        <v>56071</v>
      </c>
      <c r="C30" s="7">
        <v>264656782.09</v>
      </c>
      <c r="D30" s="8">
        <v>2501</v>
      </c>
      <c r="E30" s="8">
        <v>29090586.939999998</v>
      </c>
      <c r="F30" s="7">
        <v>45253</v>
      </c>
      <c r="G30" s="7">
        <v>162164566.16000003</v>
      </c>
      <c r="H30" s="8">
        <v>8317</v>
      </c>
      <c r="I30" s="8">
        <v>73401628.989999995</v>
      </c>
      <c r="J30" s="7">
        <v>63200</v>
      </c>
      <c r="K30" s="7">
        <v>311730834.63</v>
      </c>
      <c r="L30" s="8">
        <v>2752</v>
      </c>
      <c r="M30" s="8">
        <v>53197853.899999999</v>
      </c>
      <c r="N30" s="7">
        <v>51770</v>
      </c>
      <c r="O30" s="7">
        <v>177356736.51999998</v>
      </c>
      <c r="P30" s="8">
        <v>8678</v>
      </c>
      <c r="Q30" s="8">
        <v>81176244.210000008</v>
      </c>
      <c r="R30" s="7">
        <v>73708</v>
      </c>
      <c r="S30" s="7">
        <v>303627002.30000001</v>
      </c>
      <c r="T30" s="8">
        <v>2189</v>
      </c>
      <c r="U30" s="8">
        <v>30246581.720000003</v>
      </c>
      <c r="V30" s="7">
        <v>60605</v>
      </c>
      <c r="W30" s="7">
        <v>181973648.79000002</v>
      </c>
      <c r="X30" s="8">
        <v>10914</v>
      </c>
      <c r="Y30" s="8">
        <v>91406771.789999992</v>
      </c>
      <c r="Z30" s="7">
        <v>91500</v>
      </c>
      <c r="AA30" s="7">
        <v>339170329.61000001</v>
      </c>
      <c r="AB30" s="8">
        <v>2087</v>
      </c>
      <c r="AC30" s="8">
        <v>26021754.59</v>
      </c>
      <c r="AD30" s="7">
        <v>76002</v>
      </c>
      <c r="AE30" s="7">
        <v>196421534.47</v>
      </c>
      <c r="AF30" s="8">
        <v>13411</v>
      </c>
      <c r="AG30" s="8">
        <v>116727040.55</v>
      </c>
      <c r="AH30" s="7">
        <v>33175</v>
      </c>
      <c r="AI30" s="7">
        <v>107187214.58</v>
      </c>
      <c r="AJ30" s="8">
        <v>942</v>
      </c>
      <c r="AK30" s="8">
        <v>15444216.68</v>
      </c>
      <c r="AL30" s="7">
        <v>24900</v>
      </c>
      <c r="AM30" s="7">
        <v>52725024.590000004</v>
      </c>
      <c r="AN30" s="8">
        <v>7333</v>
      </c>
      <c r="AO30" s="8">
        <v>39017973.310000002</v>
      </c>
      <c r="AP30" s="7">
        <f t="shared" si="0"/>
        <v>71330</v>
      </c>
      <c r="AQ30" s="7">
        <f t="shared" si="1"/>
        <v>214096434.59999996</v>
      </c>
      <c r="AR30" s="8">
        <v>727</v>
      </c>
      <c r="AS30" s="8">
        <v>11433072.51</v>
      </c>
      <c r="AT30" s="7">
        <v>60370</v>
      </c>
      <c r="AU30" s="7">
        <v>143248376.41999999</v>
      </c>
      <c r="AV30" s="8">
        <v>10233</v>
      </c>
      <c r="AW30" s="8">
        <v>59414985.670000002</v>
      </c>
      <c r="AX30" s="7">
        <f t="shared" si="2"/>
        <v>94388</v>
      </c>
      <c r="AY30" s="7">
        <f t="shared" si="3"/>
        <v>303435893.01999998</v>
      </c>
      <c r="AZ30" s="8">
        <v>888</v>
      </c>
      <c r="BA30" s="8">
        <v>11692338.640000001</v>
      </c>
      <c r="BB30" s="7">
        <v>77935</v>
      </c>
      <c r="BC30" s="7">
        <v>169321966.56</v>
      </c>
      <c r="BD30" s="8">
        <v>15565</v>
      </c>
      <c r="BE30" s="8">
        <v>122421587.81999999</v>
      </c>
      <c r="BF30" s="7">
        <f t="shared" si="4"/>
        <v>142186</v>
      </c>
      <c r="BG30" s="7">
        <f t="shared" si="5"/>
        <v>434025976.45000005</v>
      </c>
      <c r="BH30" s="8">
        <v>985</v>
      </c>
      <c r="BI30" s="8">
        <v>14943641.1</v>
      </c>
      <c r="BJ30" s="7">
        <v>119450</v>
      </c>
      <c r="BK30" s="7">
        <v>254629578.56999999</v>
      </c>
      <c r="BL30" s="8">
        <v>21751</v>
      </c>
      <c r="BM30" s="8">
        <v>164452756.78</v>
      </c>
      <c r="BP30" s="20"/>
    </row>
    <row r="31" spans="1:68" x14ac:dyDescent="0.3">
      <c r="A31" s="23" t="s">
        <v>40</v>
      </c>
      <c r="B31" s="7">
        <v>97875</v>
      </c>
      <c r="C31" s="7">
        <v>140528653.38999999</v>
      </c>
      <c r="D31" s="8">
        <v>3307</v>
      </c>
      <c r="E31" s="8">
        <v>17175135.800000001</v>
      </c>
      <c r="F31" s="7">
        <v>91561</v>
      </c>
      <c r="G31" s="7">
        <v>113304685.38000001</v>
      </c>
      <c r="H31" s="8">
        <v>3007</v>
      </c>
      <c r="I31" s="8">
        <v>10048832.209999999</v>
      </c>
      <c r="J31" s="7">
        <v>107934</v>
      </c>
      <c r="K31" s="7">
        <v>162946470.18000001</v>
      </c>
      <c r="L31" s="8">
        <v>3308</v>
      </c>
      <c r="M31" s="8">
        <v>19903957.309999999</v>
      </c>
      <c r="N31" s="7">
        <v>100601</v>
      </c>
      <c r="O31" s="7">
        <v>127138217.66</v>
      </c>
      <c r="P31" s="8">
        <v>4025</v>
      </c>
      <c r="Q31" s="8">
        <v>15904295.210000001</v>
      </c>
      <c r="R31" s="7">
        <v>120161</v>
      </c>
      <c r="S31" s="7">
        <v>178433791.20999998</v>
      </c>
      <c r="T31" s="8">
        <v>3965</v>
      </c>
      <c r="U31" s="8">
        <v>27340711.919999998</v>
      </c>
      <c r="V31" s="7">
        <v>111752</v>
      </c>
      <c r="W31" s="7">
        <v>133769922.99000001</v>
      </c>
      <c r="X31" s="8">
        <v>4444</v>
      </c>
      <c r="Y31" s="8">
        <v>17323156.300000001</v>
      </c>
      <c r="Z31" s="7">
        <v>133423</v>
      </c>
      <c r="AA31" s="7">
        <v>182456681.94</v>
      </c>
      <c r="AB31" s="8">
        <v>3174</v>
      </c>
      <c r="AC31" s="8">
        <v>19785214.27</v>
      </c>
      <c r="AD31" s="7">
        <v>119795</v>
      </c>
      <c r="AE31" s="7">
        <v>135927325.94</v>
      </c>
      <c r="AF31" s="8">
        <v>10454</v>
      </c>
      <c r="AG31" s="8">
        <v>26744141.73</v>
      </c>
      <c r="AH31" s="7">
        <v>112678</v>
      </c>
      <c r="AI31" s="7">
        <v>135832316.50999999</v>
      </c>
      <c r="AJ31" s="8">
        <v>2495</v>
      </c>
      <c r="AK31" s="8">
        <v>17196028.219999999</v>
      </c>
      <c r="AL31" s="7">
        <v>71166</v>
      </c>
      <c r="AM31" s="7">
        <v>79650145.459999993</v>
      </c>
      <c r="AN31" s="8">
        <v>39017</v>
      </c>
      <c r="AO31" s="8">
        <v>38986142.829999998</v>
      </c>
      <c r="AP31" s="7">
        <f t="shared" si="0"/>
        <v>145125</v>
      </c>
      <c r="AQ31" s="7">
        <f t="shared" si="1"/>
        <v>231060902.07999998</v>
      </c>
      <c r="AR31" s="8">
        <v>1601</v>
      </c>
      <c r="AS31" s="8">
        <v>14950312.5</v>
      </c>
      <c r="AT31" s="7">
        <v>106314</v>
      </c>
      <c r="AU31" s="7">
        <v>132695215.91</v>
      </c>
      <c r="AV31" s="8">
        <v>37210</v>
      </c>
      <c r="AW31" s="8">
        <v>83415373.670000002</v>
      </c>
      <c r="AX31" s="7">
        <f t="shared" si="2"/>
        <v>133581</v>
      </c>
      <c r="AY31" s="7">
        <f t="shared" si="3"/>
        <v>230230936.22999999</v>
      </c>
      <c r="AZ31" s="8">
        <v>1504</v>
      </c>
      <c r="BA31" s="8">
        <v>13230598.310000001</v>
      </c>
      <c r="BB31" s="7">
        <v>90067</v>
      </c>
      <c r="BC31" s="7">
        <v>132151491.58</v>
      </c>
      <c r="BD31" s="8">
        <v>42010</v>
      </c>
      <c r="BE31" s="8">
        <v>84848846.340000004</v>
      </c>
      <c r="BF31" s="7">
        <f t="shared" si="4"/>
        <v>175839</v>
      </c>
      <c r="BG31" s="7">
        <f t="shared" si="5"/>
        <v>275095037.69999999</v>
      </c>
      <c r="BH31" s="8">
        <v>1656</v>
      </c>
      <c r="BI31" s="8">
        <v>14982277.449999999</v>
      </c>
      <c r="BJ31" s="7">
        <v>119046</v>
      </c>
      <c r="BK31" s="7">
        <v>163958494.79999998</v>
      </c>
      <c r="BL31" s="8">
        <v>55137</v>
      </c>
      <c r="BM31" s="8">
        <v>96154265.450000003</v>
      </c>
      <c r="BP31" s="20"/>
    </row>
    <row r="32" spans="1:68" x14ac:dyDescent="0.3">
      <c r="A32" s="6" t="s">
        <v>1</v>
      </c>
      <c r="B32" s="7">
        <v>15864</v>
      </c>
      <c r="C32" s="7">
        <v>52968899.93</v>
      </c>
      <c r="D32" s="8">
        <v>3788</v>
      </c>
      <c r="E32" s="8">
        <v>20898192.359999999</v>
      </c>
      <c r="F32" s="7">
        <v>10183</v>
      </c>
      <c r="G32" s="7">
        <v>29612512.23</v>
      </c>
      <c r="H32" s="8">
        <v>1893</v>
      </c>
      <c r="I32" s="8">
        <v>2458195.34</v>
      </c>
      <c r="J32" s="7">
        <v>19160</v>
      </c>
      <c r="K32" s="7">
        <v>59431518.329999998</v>
      </c>
      <c r="L32" s="8">
        <v>3751</v>
      </c>
      <c r="M32" s="8">
        <v>20858908.349999998</v>
      </c>
      <c r="N32" s="7">
        <v>13161</v>
      </c>
      <c r="O32" s="7">
        <v>35452592.240000002</v>
      </c>
      <c r="P32" s="8">
        <v>2248</v>
      </c>
      <c r="Q32" s="8">
        <v>3120017.74</v>
      </c>
      <c r="R32" s="7">
        <v>24822</v>
      </c>
      <c r="S32" s="7">
        <v>65401401.149999999</v>
      </c>
      <c r="T32" s="8">
        <v>3537</v>
      </c>
      <c r="U32" s="8">
        <v>17603604.670000002</v>
      </c>
      <c r="V32" s="7">
        <v>19855</v>
      </c>
      <c r="W32" s="7">
        <v>45233994.109999999</v>
      </c>
      <c r="X32" s="8">
        <v>1430</v>
      </c>
      <c r="Y32" s="8">
        <v>2563802.37</v>
      </c>
      <c r="Z32" s="7">
        <v>40987</v>
      </c>
      <c r="AA32" s="7">
        <v>87371466.25</v>
      </c>
      <c r="AB32" s="8">
        <v>3637</v>
      </c>
      <c r="AC32" s="8">
        <v>18029643.600000001</v>
      </c>
      <c r="AD32" s="7">
        <v>35989</v>
      </c>
      <c r="AE32" s="7">
        <v>64835608.009999998</v>
      </c>
      <c r="AF32" s="8">
        <v>1361</v>
      </c>
      <c r="AG32" s="8">
        <v>4506214.6399999997</v>
      </c>
      <c r="AH32" s="7">
        <v>43713</v>
      </c>
      <c r="AI32" s="7">
        <v>117716033.8</v>
      </c>
      <c r="AJ32" s="8">
        <v>3926</v>
      </c>
      <c r="AK32" s="8">
        <v>24584400.100000001</v>
      </c>
      <c r="AL32" s="7">
        <v>38569</v>
      </c>
      <c r="AM32" s="7">
        <v>90897627.25</v>
      </c>
      <c r="AN32" s="8">
        <v>1218</v>
      </c>
      <c r="AO32" s="8">
        <v>2234006.4500000002</v>
      </c>
      <c r="AP32" s="7">
        <f t="shared" si="0"/>
        <v>84152</v>
      </c>
      <c r="AQ32" s="7">
        <f t="shared" si="1"/>
        <v>204282479.88</v>
      </c>
      <c r="AR32" s="8">
        <v>3326</v>
      </c>
      <c r="AS32" s="8">
        <v>25751750.190000001</v>
      </c>
      <c r="AT32" s="7">
        <v>77655</v>
      </c>
      <c r="AU32" s="7">
        <v>163040727.93000001</v>
      </c>
      <c r="AV32" s="8">
        <v>3171</v>
      </c>
      <c r="AW32" s="8">
        <v>15490001.76</v>
      </c>
      <c r="AX32" s="7">
        <f t="shared" si="2"/>
        <v>79566</v>
      </c>
      <c r="AY32" s="7">
        <f t="shared" si="3"/>
        <v>185921968.16</v>
      </c>
      <c r="AZ32" s="8">
        <v>2990</v>
      </c>
      <c r="BA32" s="8">
        <v>24433006.600000001</v>
      </c>
      <c r="BB32" s="7">
        <v>73137</v>
      </c>
      <c r="BC32" s="7">
        <v>145256734.02000001</v>
      </c>
      <c r="BD32" s="8">
        <v>3439</v>
      </c>
      <c r="BE32" s="8">
        <v>16232227.539999999</v>
      </c>
      <c r="BF32" s="7">
        <f t="shared" si="4"/>
        <v>116097</v>
      </c>
      <c r="BG32" s="7">
        <f t="shared" si="5"/>
        <v>259468887.66999996</v>
      </c>
      <c r="BH32" s="8">
        <v>3096</v>
      </c>
      <c r="BI32" s="8">
        <v>27670454.699999999</v>
      </c>
      <c r="BJ32" s="7">
        <v>107648</v>
      </c>
      <c r="BK32" s="7">
        <v>206541354.26999998</v>
      </c>
      <c r="BL32" s="8">
        <v>5353</v>
      </c>
      <c r="BM32" s="8">
        <v>25257078.699999999</v>
      </c>
      <c r="BP32" s="20"/>
    </row>
    <row r="33" spans="1:68" x14ac:dyDescent="0.3">
      <c r="A33" s="6" t="s">
        <v>4</v>
      </c>
      <c r="B33" s="7">
        <v>20083</v>
      </c>
      <c r="C33" s="7">
        <v>60294252.229999997</v>
      </c>
      <c r="D33" s="8">
        <v>4291</v>
      </c>
      <c r="E33" s="8">
        <v>30862048.27</v>
      </c>
      <c r="F33" s="7">
        <v>15718</v>
      </c>
      <c r="G33" s="7">
        <v>29255437.420000002</v>
      </c>
      <c r="H33" s="8">
        <v>74</v>
      </c>
      <c r="I33" s="8">
        <v>176766.54</v>
      </c>
      <c r="J33" s="7">
        <v>23352</v>
      </c>
      <c r="K33" s="7">
        <v>68122238.349999994</v>
      </c>
      <c r="L33" s="8">
        <v>4184</v>
      </c>
      <c r="M33" s="8">
        <v>31366694.84</v>
      </c>
      <c r="N33" s="7">
        <v>19103</v>
      </c>
      <c r="O33" s="7">
        <v>36345741.439999998</v>
      </c>
      <c r="P33" s="8">
        <v>65</v>
      </c>
      <c r="Q33" s="8">
        <v>409802.07</v>
      </c>
      <c r="R33" s="7">
        <v>26931</v>
      </c>
      <c r="S33" s="7">
        <v>70813753.960000008</v>
      </c>
      <c r="T33" s="8">
        <v>3997</v>
      </c>
      <c r="U33" s="8">
        <v>28017013.760000002</v>
      </c>
      <c r="V33" s="7">
        <v>22801</v>
      </c>
      <c r="W33" s="7">
        <v>41728915.719999999</v>
      </c>
      <c r="X33" s="8">
        <v>133</v>
      </c>
      <c r="Y33" s="8">
        <v>1067824.48</v>
      </c>
      <c r="Z33" s="7">
        <v>29356</v>
      </c>
      <c r="AA33" s="7">
        <v>72317952.5</v>
      </c>
      <c r="AB33" s="8">
        <v>2858</v>
      </c>
      <c r="AC33" s="8">
        <v>17630966.25</v>
      </c>
      <c r="AD33" s="7">
        <v>26070</v>
      </c>
      <c r="AE33" s="7">
        <v>47387361.030000001</v>
      </c>
      <c r="AF33" s="8">
        <v>428</v>
      </c>
      <c r="AG33" s="8">
        <v>7299625.2199999997</v>
      </c>
      <c r="AH33" s="7">
        <v>15213</v>
      </c>
      <c r="AI33" s="7">
        <v>35102053.759999998</v>
      </c>
      <c r="AJ33" s="8">
        <v>1587</v>
      </c>
      <c r="AK33" s="8">
        <v>13713111.24</v>
      </c>
      <c r="AL33" s="7">
        <v>12388</v>
      </c>
      <c r="AM33" s="7">
        <v>17040303.18</v>
      </c>
      <c r="AN33" s="8">
        <v>1238</v>
      </c>
      <c r="AO33" s="8">
        <v>4348639.34</v>
      </c>
      <c r="AP33" s="7">
        <f t="shared" si="0"/>
        <v>26725</v>
      </c>
      <c r="AQ33" s="7">
        <f t="shared" si="1"/>
        <v>59779770.600000009</v>
      </c>
      <c r="AR33" s="8">
        <v>1217</v>
      </c>
      <c r="AS33" s="8">
        <v>11887826.74</v>
      </c>
      <c r="AT33" s="7">
        <v>23582</v>
      </c>
      <c r="AU33" s="7">
        <v>38432912.630000003</v>
      </c>
      <c r="AV33" s="8">
        <v>1926</v>
      </c>
      <c r="AW33" s="8">
        <v>9459031.2300000004</v>
      </c>
      <c r="AX33" s="7">
        <f t="shared" si="2"/>
        <v>34027</v>
      </c>
      <c r="AY33" s="7">
        <f t="shared" si="3"/>
        <v>97829134.349999994</v>
      </c>
      <c r="AZ33" s="8">
        <v>1581</v>
      </c>
      <c r="BA33" s="8">
        <v>14450601.880000001</v>
      </c>
      <c r="BB33" s="7">
        <v>29797</v>
      </c>
      <c r="BC33" s="7">
        <v>64490785.409999996</v>
      </c>
      <c r="BD33" s="8">
        <v>2649</v>
      </c>
      <c r="BE33" s="8">
        <v>18887747.059999999</v>
      </c>
      <c r="BF33" s="7">
        <f t="shared" si="4"/>
        <v>49686</v>
      </c>
      <c r="BG33" s="7">
        <f t="shared" si="5"/>
        <v>121735127.71000001</v>
      </c>
      <c r="BH33" s="8">
        <v>1689</v>
      </c>
      <c r="BI33" s="8">
        <v>15502846.67</v>
      </c>
      <c r="BJ33" s="7">
        <v>44391</v>
      </c>
      <c r="BK33" s="7">
        <v>89443765.620000005</v>
      </c>
      <c r="BL33" s="8">
        <v>3606</v>
      </c>
      <c r="BM33" s="8">
        <v>16788515.419999998</v>
      </c>
      <c r="BP33" s="20"/>
    </row>
    <row r="34" spans="1:68" x14ac:dyDescent="0.3">
      <c r="A34" s="6" t="s">
        <v>46</v>
      </c>
      <c r="B34" s="7">
        <v>8430</v>
      </c>
      <c r="C34" s="7">
        <v>30917923.32</v>
      </c>
      <c r="D34" s="8">
        <v>2796</v>
      </c>
      <c r="E34" s="8">
        <v>20404709.020000003</v>
      </c>
      <c r="F34" s="7">
        <v>5563</v>
      </c>
      <c r="G34" s="7">
        <v>10420183.800000001</v>
      </c>
      <c r="H34" s="8">
        <v>71</v>
      </c>
      <c r="I34" s="8">
        <v>93030.5</v>
      </c>
      <c r="J34" s="7">
        <v>9829</v>
      </c>
      <c r="K34" s="7">
        <v>30261013.27</v>
      </c>
      <c r="L34" s="8">
        <v>2295</v>
      </c>
      <c r="M34" s="8">
        <v>17608457.75</v>
      </c>
      <c r="N34" s="7">
        <v>7483</v>
      </c>
      <c r="O34" s="7">
        <v>12547165.52</v>
      </c>
      <c r="P34" s="8">
        <v>51</v>
      </c>
      <c r="Q34" s="8">
        <v>105390</v>
      </c>
      <c r="R34" s="7">
        <v>13096</v>
      </c>
      <c r="S34" s="7">
        <v>31410688.539999999</v>
      </c>
      <c r="T34" s="8">
        <v>2313</v>
      </c>
      <c r="U34" s="8">
        <v>16989684.719999999</v>
      </c>
      <c r="V34" s="7">
        <v>10750</v>
      </c>
      <c r="W34" s="7">
        <v>14341264.93</v>
      </c>
      <c r="X34" s="8">
        <v>33</v>
      </c>
      <c r="Y34" s="8">
        <v>79738.89</v>
      </c>
      <c r="Z34" s="7">
        <v>22450</v>
      </c>
      <c r="AA34" s="7">
        <v>45173780.109999999</v>
      </c>
      <c r="AB34" s="8">
        <v>2380</v>
      </c>
      <c r="AC34" s="8">
        <v>17585493.609999999</v>
      </c>
      <c r="AD34" s="7">
        <v>19923</v>
      </c>
      <c r="AE34" s="7">
        <v>27362791.739999998</v>
      </c>
      <c r="AF34" s="8">
        <v>147</v>
      </c>
      <c r="AG34" s="8">
        <v>225494.76</v>
      </c>
      <c r="AH34" s="7">
        <v>18240</v>
      </c>
      <c r="AI34" s="7">
        <v>41297323.5</v>
      </c>
      <c r="AJ34" s="8">
        <v>2068</v>
      </c>
      <c r="AK34" s="8">
        <v>20055908.030000001</v>
      </c>
      <c r="AL34" s="7">
        <v>16044</v>
      </c>
      <c r="AM34" s="7">
        <v>21134425.170000002</v>
      </c>
      <c r="AN34" s="8">
        <v>128</v>
      </c>
      <c r="AO34" s="8">
        <v>106990.3</v>
      </c>
      <c r="AP34" s="7">
        <f t="shared" si="0"/>
        <v>41601</v>
      </c>
      <c r="AQ34" s="7">
        <f t="shared" si="1"/>
        <v>103985299.23999999</v>
      </c>
      <c r="AR34" s="8">
        <v>2670</v>
      </c>
      <c r="AS34" s="8">
        <v>30528008.210000001</v>
      </c>
      <c r="AT34" s="7">
        <v>38189</v>
      </c>
      <c r="AU34" s="7">
        <v>71060998.420000002</v>
      </c>
      <c r="AV34" s="8">
        <v>742</v>
      </c>
      <c r="AW34" s="8">
        <v>2396292.61</v>
      </c>
      <c r="AX34" s="7">
        <f t="shared" si="2"/>
        <v>54008</v>
      </c>
      <c r="AY34" s="7">
        <f t="shared" si="3"/>
        <v>127988856.3</v>
      </c>
      <c r="AZ34" s="8">
        <v>3019</v>
      </c>
      <c r="BA34" s="8">
        <v>36974914.219999999</v>
      </c>
      <c r="BB34" s="7">
        <v>50268</v>
      </c>
      <c r="BC34" s="7">
        <v>87772334.579999998</v>
      </c>
      <c r="BD34" s="8">
        <v>721</v>
      </c>
      <c r="BE34" s="8">
        <v>3241607.5</v>
      </c>
      <c r="BF34" s="7">
        <f t="shared" si="4"/>
        <v>96656</v>
      </c>
      <c r="BG34" s="7">
        <f t="shared" si="5"/>
        <v>202015429.52000001</v>
      </c>
      <c r="BH34" s="8">
        <v>3489</v>
      </c>
      <c r="BI34" s="8">
        <v>42632879.810000002</v>
      </c>
      <c r="BJ34" s="7">
        <v>92235</v>
      </c>
      <c r="BK34" s="7">
        <v>156489679.12</v>
      </c>
      <c r="BL34" s="8">
        <v>932</v>
      </c>
      <c r="BM34" s="8">
        <v>2892870.59</v>
      </c>
      <c r="BP34" s="20"/>
    </row>
    <row r="35" spans="1:68" x14ac:dyDescent="0.3">
      <c r="A35" s="6" t="s">
        <v>31</v>
      </c>
      <c r="B35" s="7">
        <v>17949</v>
      </c>
      <c r="C35" s="7">
        <v>65510857.420000002</v>
      </c>
      <c r="D35" s="8">
        <v>3346</v>
      </c>
      <c r="E35" s="8">
        <v>20415836.390000001</v>
      </c>
      <c r="F35" s="7">
        <v>14459</v>
      </c>
      <c r="G35" s="7">
        <v>43478583.640000001</v>
      </c>
      <c r="H35" s="8">
        <v>144</v>
      </c>
      <c r="I35" s="8">
        <v>1616437.3900000001</v>
      </c>
      <c r="J35" s="7">
        <v>22973</v>
      </c>
      <c r="K35" s="7">
        <v>75425402.239999995</v>
      </c>
      <c r="L35" s="8">
        <v>3243</v>
      </c>
      <c r="M35" s="8">
        <v>21014784.149999999</v>
      </c>
      <c r="N35" s="7">
        <v>19415</v>
      </c>
      <c r="O35" s="7">
        <v>52302001.209999993</v>
      </c>
      <c r="P35" s="8">
        <v>315</v>
      </c>
      <c r="Q35" s="8">
        <v>2108616.88</v>
      </c>
      <c r="R35" s="7">
        <v>31696</v>
      </c>
      <c r="S35" s="7">
        <v>87828749.739999995</v>
      </c>
      <c r="T35" s="8">
        <v>3788</v>
      </c>
      <c r="U35" s="8">
        <v>25838622.100000001</v>
      </c>
      <c r="V35" s="7">
        <v>27736</v>
      </c>
      <c r="W35" s="7">
        <v>59682894.619999997</v>
      </c>
      <c r="X35" s="8">
        <v>172</v>
      </c>
      <c r="Y35" s="8">
        <v>2307233.02</v>
      </c>
      <c r="Z35" s="7">
        <v>38301</v>
      </c>
      <c r="AA35" s="7">
        <v>100562259.45</v>
      </c>
      <c r="AB35" s="8">
        <v>3325</v>
      </c>
      <c r="AC35" s="8">
        <v>25229016.73</v>
      </c>
      <c r="AD35" s="7">
        <v>34663</v>
      </c>
      <c r="AE35" s="7">
        <v>70906028.719999999</v>
      </c>
      <c r="AF35" s="8">
        <v>313</v>
      </c>
      <c r="AG35" s="8">
        <v>4427214</v>
      </c>
      <c r="AH35" s="7">
        <v>14277</v>
      </c>
      <c r="AI35" s="7">
        <v>42818362.359999999</v>
      </c>
      <c r="AJ35" s="8">
        <v>1808</v>
      </c>
      <c r="AK35" s="8">
        <v>17319282.190000001</v>
      </c>
      <c r="AL35" s="7">
        <v>12217</v>
      </c>
      <c r="AM35" s="7">
        <v>24001671.420000002</v>
      </c>
      <c r="AN35" s="8">
        <v>252</v>
      </c>
      <c r="AO35" s="8">
        <v>1497408.75</v>
      </c>
      <c r="AP35" s="7">
        <f t="shared" si="0"/>
        <v>51406</v>
      </c>
      <c r="AQ35" s="7">
        <f t="shared" si="1"/>
        <v>137055519.43000001</v>
      </c>
      <c r="AR35" s="8">
        <v>1692</v>
      </c>
      <c r="AS35" s="8">
        <v>16102235.92</v>
      </c>
      <c r="AT35" s="7">
        <v>48491</v>
      </c>
      <c r="AU35" s="7">
        <v>110342741.65000001</v>
      </c>
      <c r="AV35" s="8">
        <v>1223</v>
      </c>
      <c r="AW35" s="8">
        <v>10610541.859999999</v>
      </c>
      <c r="AX35" s="7">
        <f t="shared" si="2"/>
        <v>47833</v>
      </c>
      <c r="AY35" s="7">
        <f t="shared" si="3"/>
        <v>142855148.70999998</v>
      </c>
      <c r="AZ35" s="8">
        <v>1656</v>
      </c>
      <c r="BA35" s="8">
        <v>16994180.190000001</v>
      </c>
      <c r="BB35" s="7">
        <v>44249</v>
      </c>
      <c r="BC35" s="7">
        <v>108161293.05</v>
      </c>
      <c r="BD35" s="8">
        <v>1928</v>
      </c>
      <c r="BE35" s="8">
        <v>17699675.469999999</v>
      </c>
      <c r="BF35" s="7">
        <f t="shared" si="4"/>
        <v>62605</v>
      </c>
      <c r="BG35" s="7">
        <f t="shared" si="5"/>
        <v>160158488.87</v>
      </c>
      <c r="BH35" s="8">
        <v>1834</v>
      </c>
      <c r="BI35" s="8">
        <v>19200237.91</v>
      </c>
      <c r="BJ35" s="7">
        <v>58403</v>
      </c>
      <c r="BK35" s="7">
        <v>119089843.39999999</v>
      </c>
      <c r="BL35" s="8">
        <v>2368</v>
      </c>
      <c r="BM35" s="8">
        <v>21868407.559999999</v>
      </c>
      <c r="BP35" s="20"/>
    </row>
    <row r="36" spans="1:68" x14ac:dyDescent="0.3">
      <c r="A36" s="6" t="s">
        <v>38</v>
      </c>
      <c r="B36" s="7">
        <v>296728</v>
      </c>
      <c r="C36" s="7">
        <v>544230321.5999999</v>
      </c>
      <c r="D36" s="8">
        <v>17542</v>
      </c>
      <c r="E36" s="8">
        <v>94362487.670000002</v>
      </c>
      <c r="F36" s="7">
        <v>277844</v>
      </c>
      <c r="G36" s="7">
        <v>444175905.90999997</v>
      </c>
      <c r="H36" s="8">
        <v>1342</v>
      </c>
      <c r="I36" s="8">
        <v>5691928.0199999996</v>
      </c>
      <c r="J36" s="7">
        <v>403961</v>
      </c>
      <c r="K36" s="7">
        <v>717719054.24000001</v>
      </c>
      <c r="L36" s="8">
        <v>19214</v>
      </c>
      <c r="M36" s="8">
        <v>115463384.84999999</v>
      </c>
      <c r="N36" s="7">
        <v>382198</v>
      </c>
      <c r="O36" s="7">
        <v>594203535.51999998</v>
      </c>
      <c r="P36" s="8">
        <v>2549</v>
      </c>
      <c r="Q36" s="8">
        <v>8052133.8700000001</v>
      </c>
      <c r="R36" s="7">
        <v>499136</v>
      </c>
      <c r="S36" s="7">
        <v>851058323.82999992</v>
      </c>
      <c r="T36" s="8">
        <v>20315</v>
      </c>
      <c r="U36" s="8">
        <v>109022263.45999999</v>
      </c>
      <c r="V36" s="7">
        <v>475310</v>
      </c>
      <c r="W36" s="7">
        <v>732910124.21000004</v>
      </c>
      <c r="X36" s="8">
        <v>3511</v>
      </c>
      <c r="Y36" s="8">
        <v>9125936.1600000001</v>
      </c>
      <c r="Z36" s="7">
        <v>636556</v>
      </c>
      <c r="AA36" s="7">
        <v>1073651554.78</v>
      </c>
      <c r="AB36" s="8">
        <v>19910</v>
      </c>
      <c r="AC36" s="8">
        <v>116401139.48999999</v>
      </c>
      <c r="AD36" s="7">
        <v>610153</v>
      </c>
      <c r="AE36" s="7">
        <v>937114597.33000004</v>
      </c>
      <c r="AF36" s="8">
        <v>6493</v>
      </c>
      <c r="AG36" s="8">
        <v>20135817.960000001</v>
      </c>
      <c r="AH36" s="7">
        <v>325518</v>
      </c>
      <c r="AI36" s="7">
        <v>711770811.30999994</v>
      </c>
      <c r="AJ36" s="8">
        <v>14699</v>
      </c>
      <c r="AK36" s="8">
        <v>104628125.31999999</v>
      </c>
      <c r="AL36" s="7">
        <v>303151</v>
      </c>
      <c r="AM36" s="7">
        <v>590936921.37</v>
      </c>
      <c r="AN36" s="8">
        <v>7668</v>
      </c>
      <c r="AO36" s="8">
        <v>16205764.619999999</v>
      </c>
      <c r="AP36" s="7">
        <f t="shared" si="0"/>
        <v>791259</v>
      </c>
      <c r="AQ36" s="7">
        <f t="shared" si="1"/>
        <v>1668153792.48</v>
      </c>
      <c r="AR36" s="8">
        <v>11403</v>
      </c>
      <c r="AS36" s="8">
        <v>84640373.640000001</v>
      </c>
      <c r="AT36" s="7">
        <v>748021</v>
      </c>
      <c r="AU36" s="7">
        <v>1467142815.04</v>
      </c>
      <c r="AV36" s="8">
        <v>31835</v>
      </c>
      <c r="AW36" s="8">
        <v>116370603.8</v>
      </c>
      <c r="AX36" s="7">
        <f t="shared" si="2"/>
        <v>809794</v>
      </c>
      <c r="AY36" s="7">
        <f t="shared" si="3"/>
        <v>1847426890.77</v>
      </c>
      <c r="AZ36" s="8">
        <v>12709</v>
      </c>
      <c r="BA36" s="8">
        <v>101811844.04000001</v>
      </c>
      <c r="BB36" s="7">
        <v>753856</v>
      </c>
      <c r="BC36" s="7">
        <v>1561771389.74</v>
      </c>
      <c r="BD36" s="8">
        <v>43229</v>
      </c>
      <c r="BE36" s="8">
        <v>183843656.99000001</v>
      </c>
      <c r="BF36" s="7">
        <f t="shared" si="4"/>
        <v>1055940</v>
      </c>
      <c r="BG36" s="7">
        <f t="shared" si="5"/>
        <v>2256739047.6700001</v>
      </c>
      <c r="BH36" s="8">
        <v>12549</v>
      </c>
      <c r="BI36" s="8">
        <v>110286110.40000001</v>
      </c>
      <c r="BJ36" s="7">
        <v>985884</v>
      </c>
      <c r="BK36" s="7">
        <v>1901966404.1900001</v>
      </c>
      <c r="BL36" s="8">
        <v>57507</v>
      </c>
      <c r="BM36" s="8">
        <v>244486533.07999998</v>
      </c>
      <c r="BP36" s="20"/>
    </row>
    <row r="37" spans="1:68" x14ac:dyDescent="0.3">
      <c r="A37" s="6" t="s">
        <v>43</v>
      </c>
      <c r="B37" s="7">
        <v>62376</v>
      </c>
      <c r="C37" s="7">
        <v>211589332.19</v>
      </c>
      <c r="D37" s="8">
        <v>8468</v>
      </c>
      <c r="E37" s="8">
        <v>37799792.950000003</v>
      </c>
      <c r="F37" s="7">
        <v>49640</v>
      </c>
      <c r="G37" s="7">
        <v>131459224.03999999</v>
      </c>
      <c r="H37" s="8">
        <v>4268</v>
      </c>
      <c r="I37" s="8">
        <v>42330315.200000003</v>
      </c>
      <c r="J37" s="7">
        <v>84266</v>
      </c>
      <c r="K37" s="7">
        <v>249482354.80000001</v>
      </c>
      <c r="L37" s="8">
        <v>10139</v>
      </c>
      <c r="M37" s="8">
        <v>41779187.43</v>
      </c>
      <c r="N37" s="7">
        <v>69612</v>
      </c>
      <c r="O37" s="7">
        <v>174165188.70000002</v>
      </c>
      <c r="P37" s="8">
        <v>4515</v>
      </c>
      <c r="Q37" s="8">
        <v>33537978.670000002</v>
      </c>
      <c r="R37" s="7">
        <v>147250</v>
      </c>
      <c r="S37" s="7">
        <v>361296044.78999996</v>
      </c>
      <c r="T37" s="8">
        <v>12802</v>
      </c>
      <c r="U37" s="8">
        <v>46062481.740000002</v>
      </c>
      <c r="V37" s="7">
        <v>128144</v>
      </c>
      <c r="W37" s="7">
        <v>286663998.80000001</v>
      </c>
      <c r="X37" s="8">
        <v>6304</v>
      </c>
      <c r="Y37" s="8">
        <v>28569564.25</v>
      </c>
      <c r="Z37" s="7">
        <v>196099</v>
      </c>
      <c r="AA37" s="7">
        <v>419955208.89999998</v>
      </c>
      <c r="AB37" s="8">
        <v>14622</v>
      </c>
      <c r="AC37" s="8">
        <v>49349536.240000002</v>
      </c>
      <c r="AD37" s="7">
        <v>167848</v>
      </c>
      <c r="AE37" s="7">
        <v>347688966.11000001</v>
      </c>
      <c r="AF37" s="8">
        <v>13629</v>
      </c>
      <c r="AG37" s="8">
        <v>22916706.550000001</v>
      </c>
      <c r="AH37" s="7">
        <v>164327</v>
      </c>
      <c r="AI37" s="7">
        <v>333585534.95999998</v>
      </c>
      <c r="AJ37" s="8">
        <v>14368</v>
      </c>
      <c r="AK37" s="8">
        <v>43685883.329999998</v>
      </c>
      <c r="AL37" s="7">
        <v>127932</v>
      </c>
      <c r="AM37" s="7">
        <v>269709849.81</v>
      </c>
      <c r="AN37" s="8">
        <v>22027</v>
      </c>
      <c r="AO37" s="8">
        <v>20189801.82</v>
      </c>
      <c r="AP37" s="7">
        <f t="shared" si="0"/>
        <v>312294</v>
      </c>
      <c r="AQ37" s="7">
        <f t="shared" si="1"/>
        <v>964726430.49000001</v>
      </c>
      <c r="AR37" s="8">
        <v>17530</v>
      </c>
      <c r="AS37" s="8">
        <v>139253169.86000001</v>
      </c>
      <c r="AT37" s="7">
        <v>251671</v>
      </c>
      <c r="AU37" s="7">
        <v>673492392.04999995</v>
      </c>
      <c r="AV37" s="8">
        <v>43093</v>
      </c>
      <c r="AW37" s="8">
        <v>151980868.58000001</v>
      </c>
      <c r="AX37" s="7">
        <f t="shared" si="2"/>
        <v>390945</v>
      </c>
      <c r="AY37" s="7">
        <f t="shared" si="3"/>
        <v>1134236111.4400001</v>
      </c>
      <c r="AZ37" s="8">
        <v>20230</v>
      </c>
      <c r="BA37" s="8">
        <v>143798740.71000001</v>
      </c>
      <c r="BB37" s="7">
        <v>323066</v>
      </c>
      <c r="BC37" s="7">
        <v>785300935.63999999</v>
      </c>
      <c r="BD37" s="8">
        <v>47649</v>
      </c>
      <c r="BE37" s="8">
        <v>205136435.09</v>
      </c>
      <c r="BF37" s="7">
        <f t="shared" si="4"/>
        <v>416817</v>
      </c>
      <c r="BG37" s="7">
        <f t="shared" si="5"/>
        <v>1091364518.6200001</v>
      </c>
      <c r="BH37" s="8">
        <v>14608</v>
      </c>
      <c r="BI37" s="8">
        <v>102115274.89</v>
      </c>
      <c r="BJ37" s="7">
        <v>358336</v>
      </c>
      <c r="BK37" s="7">
        <v>811267925.3900001</v>
      </c>
      <c r="BL37" s="8">
        <v>43873</v>
      </c>
      <c r="BM37" s="8">
        <v>177981318.34</v>
      </c>
      <c r="BP37" s="20"/>
    </row>
    <row r="38" spans="1:68" x14ac:dyDescent="0.3">
      <c r="A38" s="22" t="s">
        <v>3</v>
      </c>
      <c r="B38" s="7">
        <v>9006</v>
      </c>
      <c r="C38" s="7">
        <v>57919539.730000004</v>
      </c>
      <c r="D38" s="8">
        <v>1009</v>
      </c>
      <c r="E38" s="8">
        <v>17765021.32</v>
      </c>
      <c r="F38" s="7">
        <v>5041</v>
      </c>
      <c r="G38" s="7">
        <v>26408902.049999997</v>
      </c>
      <c r="H38" s="8">
        <v>2956</v>
      </c>
      <c r="I38" s="8">
        <v>13745616.359999999</v>
      </c>
      <c r="J38" s="7">
        <v>11847</v>
      </c>
      <c r="K38" s="7">
        <v>65756249.140000001</v>
      </c>
      <c r="L38" s="8">
        <v>1249</v>
      </c>
      <c r="M38" s="8">
        <v>19635979.5</v>
      </c>
      <c r="N38" s="7">
        <v>7367</v>
      </c>
      <c r="O38" s="7">
        <v>30390553.209999997</v>
      </c>
      <c r="P38" s="8">
        <v>3231</v>
      </c>
      <c r="Q38" s="8">
        <v>15729716.43</v>
      </c>
      <c r="R38" s="7">
        <v>15620</v>
      </c>
      <c r="S38" s="7">
        <v>72784788.799999997</v>
      </c>
      <c r="T38" s="8">
        <v>1476</v>
      </c>
      <c r="U38" s="8">
        <v>23980388.66</v>
      </c>
      <c r="V38" s="7">
        <v>8547</v>
      </c>
      <c r="W38" s="7">
        <v>20821671.18</v>
      </c>
      <c r="X38" s="8">
        <v>5597</v>
      </c>
      <c r="Y38" s="8">
        <v>27982728.960000001</v>
      </c>
      <c r="Z38" s="7">
        <v>19653</v>
      </c>
      <c r="AA38" s="7">
        <v>81799951.540000007</v>
      </c>
      <c r="AB38" s="8">
        <v>1387</v>
      </c>
      <c r="AC38" s="8">
        <v>20099833.300000001</v>
      </c>
      <c r="AD38" s="7">
        <v>12441</v>
      </c>
      <c r="AE38" s="7">
        <v>25545298.879999999</v>
      </c>
      <c r="AF38" s="8">
        <v>5825</v>
      </c>
      <c r="AG38" s="8">
        <v>36154819.359999999</v>
      </c>
      <c r="AH38" s="7">
        <v>18020</v>
      </c>
      <c r="AI38" s="7">
        <v>68830612.829999998</v>
      </c>
      <c r="AJ38" s="8">
        <v>1461</v>
      </c>
      <c r="AK38" s="8">
        <v>22788382.309999999</v>
      </c>
      <c r="AL38" s="7">
        <v>11217</v>
      </c>
      <c r="AM38" s="7">
        <v>17089743.859999999</v>
      </c>
      <c r="AN38" s="8">
        <v>5342</v>
      </c>
      <c r="AO38" s="8">
        <v>28952486.66</v>
      </c>
      <c r="AP38" s="7">
        <f t="shared" si="0"/>
        <v>14531</v>
      </c>
      <c r="AQ38" s="7">
        <f t="shared" si="1"/>
        <v>55554724.310000002</v>
      </c>
      <c r="AR38" s="8">
        <v>808</v>
      </c>
      <c r="AS38" s="8">
        <v>18386363.449999999</v>
      </c>
      <c r="AT38" s="7">
        <v>8867</v>
      </c>
      <c r="AU38" s="7">
        <v>20309157.359999999</v>
      </c>
      <c r="AV38" s="8">
        <v>4856</v>
      </c>
      <c r="AW38" s="8">
        <v>16859203.5</v>
      </c>
      <c r="AX38" s="7">
        <f t="shared" si="2"/>
        <v>18788</v>
      </c>
      <c r="AY38" s="7">
        <f t="shared" si="3"/>
        <v>70152990.039999992</v>
      </c>
      <c r="AZ38" s="8">
        <v>814</v>
      </c>
      <c r="BA38" s="8">
        <v>16160234.23</v>
      </c>
      <c r="BB38" s="7">
        <v>11016</v>
      </c>
      <c r="BC38" s="7">
        <v>22716143.09</v>
      </c>
      <c r="BD38" s="8">
        <v>6958</v>
      </c>
      <c r="BE38" s="8">
        <v>31276612.719999999</v>
      </c>
      <c r="BF38" s="7">
        <f t="shared" si="4"/>
        <v>31440</v>
      </c>
      <c r="BG38" s="7">
        <f t="shared" si="5"/>
        <v>107840502.26000001</v>
      </c>
      <c r="BH38" s="8">
        <v>992</v>
      </c>
      <c r="BI38" s="8">
        <v>23434305.399999999</v>
      </c>
      <c r="BJ38" s="7">
        <v>23255</v>
      </c>
      <c r="BK38" s="7">
        <v>44687981.880000003</v>
      </c>
      <c r="BL38" s="8">
        <v>7193</v>
      </c>
      <c r="BM38" s="8">
        <v>39718214.980000004</v>
      </c>
      <c r="BP38" s="20"/>
    </row>
    <row r="39" spans="1:68" x14ac:dyDescent="0.3">
      <c r="A39" s="22" t="s">
        <v>24</v>
      </c>
      <c r="B39" s="7">
        <v>1513</v>
      </c>
      <c r="C39" s="7">
        <v>2836689.75</v>
      </c>
      <c r="D39" s="8">
        <v>7</v>
      </c>
      <c r="E39" s="8">
        <v>16013.36</v>
      </c>
      <c r="F39" s="7">
        <v>825</v>
      </c>
      <c r="G39" s="7">
        <v>1530927.72</v>
      </c>
      <c r="H39" s="8">
        <v>681</v>
      </c>
      <c r="I39" s="8">
        <v>1289748.67</v>
      </c>
      <c r="J39" s="7">
        <v>2740</v>
      </c>
      <c r="K39" s="7">
        <v>6451978.7400000002</v>
      </c>
      <c r="L39" s="8">
        <v>14</v>
      </c>
      <c r="M39" s="8">
        <v>224585.54</v>
      </c>
      <c r="N39" s="7">
        <v>1262</v>
      </c>
      <c r="O39" s="7">
        <v>3016183.98</v>
      </c>
      <c r="P39" s="8">
        <v>1464</v>
      </c>
      <c r="Q39" s="8">
        <v>3211209.2199999997</v>
      </c>
      <c r="R39" s="7">
        <v>3976</v>
      </c>
      <c r="S39" s="7">
        <v>3778179.51</v>
      </c>
      <c r="T39" s="8">
        <v>2</v>
      </c>
      <c r="U39" s="8">
        <v>56144.68</v>
      </c>
      <c r="V39" s="7">
        <v>2277</v>
      </c>
      <c r="W39" s="7">
        <v>2354399.88</v>
      </c>
      <c r="X39" s="8">
        <v>1697</v>
      </c>
      <c r="Y39" s="8">
        <v>1367634.95</v>
      </c>
      <c r="Z39" s="7">
        <v>2917</v>
      </c>
      <c r="AA39" s="7">
        <v>5125332.3499999996</v>
      </c>
      <c r="AB39" s="8">
        <v>25</v>
      </c>
      <c r="AC39" s="8">
        <v>211691.9</v>
      </c>
      <c r="AD39" s="7">
        <v>2603</v>
      </c>
      <c r="AE39" s="7">
        <v>2951962.25</v>
      </c>
      <c r="AF39" s="8">
        <v>289</v>
      </c>
      <c r="AG39" s="8">
        <v>1961678.2</v>
      </c>
      <c r="AH39" s="7">
        <v>1392</v>
      </c>
      <c r="AI39" s="7">
        <v>1944552.2</v>
      </c>
      <c r="AJ39" s="8">
        <v>2</v>
      </c>
      <c r="AK39" s="8">
        <v>30236.880000000001</v>
      </c>
      <c r="AL39" s="7">
        <v>1025</v>
      </c>
      <c r="AM39" s="7">
        <v>1086064.32</v>
      </c>
      <c r="AN39" s="8">
        <v>365</v>
      </c>
      <c r="AO39" s="8">
        <v>828251</v>
      </c>
      <c r="AP39" s="7">
        <f t="shared" si="0"/>
        <v>2753</v>
      </c>
      <c r="AQ39" s="7">
        <f t="shared" si="1"/>
        <v>5056036.4700000007</v>
      </c>
      <c r="AR39" s="8">
        <v>6</v>
      </c>
      <c r="AS39" s="8">
        <v>30860.77</v>
      </c>
      <c r="AT39" s="7">
        <v>2390</v>
      </c>
      <c r="AU39" s="7">
        <v>4035602.18</v>
      </c>
      <c r="AV39" s="8">
        <v>357</v>
      </c>
      <c r="AW39" s="8">
        <v>989573.52</v>
      </c>
      <c r="AX39" s="7">
        <f t="shared" si="2"/>
        <v>5588</v>
      </c>
      <c r="AY39" s="7">
        <f t="shared" si="3"/>
        <v>7826809.7299999995</v>
      </c>
      <c r="AZ39" s="8">
        <v>6</v>
      </c>
      <c r="BA39" s="8">
        <v>38944.300000000003</v>
      </c>
      <c r="BB39" s="7">
        <v>4023</v>
      </c>
      <c r="BC39" s="7">
        <v>4435732.17</v>
      </c>
      <c r="BD39" s="8">
        <v>1559</v>
      </c>
      <c r="BE39" s="8">
        <v>3352133.26</v>
      </c>
      <c r="BF39" s="7">
        <f t="shared" si="4"/>
        <v>7877</v>
      </c>
      <c r="BG39" s="7">
        <f t="shared" si="5"/>
        <v>14667511.289999999</v>
      </c>
      <c r="BH39" s="8">
        <v>2</v>
      </c>
      <c r="BI39" s="8">
        <v>8524</v>
      </c>
      <c r="BJ39" s="7">
        <v>6043</v>
      </c>
      <c r="BK39" s="7">
        <v>8931255.5299999993</v>
      </c>
      <c r="BL39" s="8">
        <v>1832</v>
      </c>
      <c r="BM39" s="8">
        <v>5727731.7599999998</v>
      </c>
      <c r="BP39" s="20"/>
    </row>
    <row r="40" spans="1:68" x14ac:dyDescent="0.3">
      <c r="A40" s="22" t="s">
        <v>23</v>
      </c>
      <c r="B40" s="7">
        <v>5709</v>
      </c>
      <c r="C40" s="7">
        <v>22355308.370000001</v>
      </c>
      <c r="D40" s="8">
        <v>465</v>
      </c>
      <c r="E40" s="8">
        <v>8927822.5299999993</v>
      </c>
      <c r="F40" s="7">
        <v>3471</v>
      </c>
      <c r="G40" s="7">
        <v>11334840.620000001</v>
      </c>
      <c r="H40" s="8">
        <v>1773</v>
      </c>
      <c r="I40" s="8">
        <v>2092645.22</v>
      </c>
      <c r="J40" s="7">
        <v>6588</v>
      </c>
      <c r="K40" s="7">
        <v>21537462.709999997</v>
      </c>
      <c r="L40" s="8">
        <v>467</v>
      </c>
      <c r="M40" s="8">
        <v>6880953.2300000004</v>
      </c>
      <c r="N40" s="7">
        <v>4224</v>
      </c>
      <c r="O40" s="7">
        <v>11545056.289999999</v>
      </c>
      <c r="P40" s="8">
        <v>1897</v>
      </c>
      <c r="Q40" s="8">
        <v>3111453.19</v>
      </c>
      <c r="R40" s="7">
        <v>6497</v>
      </c>
      <c r="S40" s="7">
        <v>22259710.489999998</v>
      </c>
      <c r="T40" s="8">
        <v>430</v>
      </c>
      <c r="U40" s="8">
        <v>4342323.93</v>
      </c>
      <c r="V40" s="7">
        <v>4743</v>
      </c>
      <c r="W40" s="7">
        <v>14964503.640000001</v>
      </c>
      <c r="X40" s="8">
        <v>1324</v>
      </c>
      <c r="Y40" s="8">
        <v>2952882.92</v>
      </c>
      <c r="Z40" s="7">
        <v>7818</v>
      </c>
      <c r="AA40" s="7">
        <v>32440059.77</v>
      </c>
      <c r="AB40" s="8">
        <v>460</v>
      </c>
      <c r="AC40" s="8">
        <v>5128579.09</v>
      </c>
      <c r="AD40" s="7">
        <v>6406</v>
      </c>
      <c r="AE40" s="7">
        <v>22915427.129999999</v>
      </c>
      <c r="AF40" s="8">
        <v>952</v>
      </c>
      <c r="AG40" s="8">
        <v>4396053.55</v>
      </c>
      <c r="AH40" s="7">
        <v>3542</v>
      </c>
      <c r="AI40" s="7">
        <v>10870743.82</v>
      </c>
      <c r="AJ40" s="8">
        <v>159</v>
      </c>
      <c r="AK40" s="8">
        <v>2072588.54</v>
      </c>
      <c r="AL40" s="7">
        <v>2242</v>
      </c>
      <c r="AM40" s="7">
        <v>5164888.28</v>
      </c>
      <c r="AN40" s="8">
        <v>1141</v>
      </c>
      <c r="AO40" s="8">
        <v>3633267</v>
      </c>
      <c r="AP40" s="7">
        <f t="shared" si="0"/>
        <v>3305</v>
      </c>
      <c r="AQ40" s="7">
        <f t="shared" si="1"/>
        <v>14910630.690000001</v>
      </c>
      <c r="AR40" s="8">
        <v>52</v>
      </c>
      <c r="AS40" s="8">
        <v>931258.9</v>
      </c>
      <c r="AT40" s="7">
        <v>2430</v>
      </c>
      <c r="AU40" s="7">
        <v>8576018.1400000006</v>
      </c>
      <c r="AV40" s="8">
        <v>823</v>
      </c>
      <c r="AW40" s="8">
        <v>5403353.6500000004</v>
      </c>
      <c r="AX40" s="7">
        <f t="shared" si="2"/>
        <v>3945</v>
      </c>
      <c r="AY40" s="7">
        <f t="shared" si="3"/>
        <v>15443637.309999999</v>
      </c>
      <c r="AZ40" s="8">
        <v>176</v>
      </c>
      <c r="BA40" s="8">
        <v>2764650.08</v>
      </c>
      <c r="BB40" s="7">
        <v>2926</v>
      </c>
      <c r="BC40" s="7">
        <v>8643829.7799999993</v>
      </c>
      <c r="BD40" s="8">
        <v>843</v>
      </c>
      <c r="BE40" s="8">
        <v>4035157.45</v>
      </c>
      <c r="BF40" s="7">
        <f t="shared" si="4"/>
        <v>5338</v>
      </c>
      <c r="BG40" s="7">
        <f t="shared" si="5"/>
        <v>23615010.039999999</v>
      </c>
      <c r="BH40" s="8">
        <v>188</v>
      </c>
      <c r="BI40" s="8">
        <v>2239438.33</v>
      </c>
      <c r="BJ40" s="7">
        <v>4145</v>
      </c>
      <c r="BK40" s="7">
        <v>14261836.17</v>
      </c>
      <c r="BL40" s="8">
        <v>1005</v>
      </c>
      <c r="BM40" s="8">
        <v>7113735.540000001</v>
      </c>
      <c r="BP40" s="20"/>
    </row>
    <row r="41" spans="1:68" x14ac:dyDescent="0.3">
      <c r="A41" s="22" t="s">
        <v>26</v>
      </c>
      <c r="B41" s="7">
        <v>1346</v>
      </c>
      <c r="C41" s="7">
        <v>6808697.3199999994</v>
      </c>
      <c r="D41" s="8">
        <v>124</v>
      </c>
      <c r="E41" s="8">
        <v>1242363.33</v>
      </c>
      <c r="F41" s="7">
        <v>1134</v>
      </c>
      <c r="G41" s="7">
        <v>4969704.4400000004</v>
      </c>
      <c r="H41" s="8">
        <v>88</v>
      </c>
      <c r="I41" s="8">
        <v>596629.55000000005</v>
      </c>
      <c r="J41" s="7">
        <v>1482</v>
      </c>
      <c r="K41" s="7">
        <v>6764218.9199999999</v>
      </c>
      <c r="L41" s="8">
        <v>144</v>
      </c>
      <c r="M41" s="8">
        <v>1335643.55</v>
      </c>
      <c r="N41" s="7">
        <v>1230</v>
      </c>
      <c r="O41" s="7">
        <v>4209250.18</v>
      </c>
      <c r="P41" s="8">
        <v>108</v>
      </c>
      <c r="Q41" s="8">
        <v>1219325.19</v>
      </c>
      <c r="R41" s="7">
        <v>2247</v>
      </c>
      <c r="S41" s="7">
        <v>9234487.9199999999</v>
      </c>
      <c r="T41" s="8">
        <v>133</v>
      </c>
      <c r="U41" s="8">
        <v>1543586.24</v>
      </c>
      <c r="V41" s="7">
        <v>1899</v>
      </c>
      <c r="W41" s="7">
        <v>6661653.1299999999</v>
      </c>
      <c r="X41" s="8">
        <v>215</v>
      </c>
      <c r="Y41" s="8">
        <v>1029248.55</v>
      </c>
      <c r="Z41" s="7">
        <v>3643</v>
      </c>
      <c r="AA41" s="7">
        <v>15202446.82</v>
      </c>
      <c r="AB41" s="8">
        <v>272</v>
      </c>
      <c r="AC41" s="8">
        <v>3399853.8</v>
      </c>
      <c r="AD41" s="7">
        <v>3010</v>
      </c>
      <c r="AE41" s="7">
        <v>10566723.199999999</v>
      </c>
      <c r="AF41" s="8">
        <v>361</v>
      </c>
      <c r="AG41" s="8">
        <v>1235869.82</v>
      </c>
      <c r="AH41" s="7">
        <v>1119</v>
      </c>
      <c r="AI41" s="7">
        <v>4305894.53</v>
      </c>
      <c r="AJ41" s="8">
        <v>121</v>
      </c>
      <c r="AK41" s="8">
        <v>2347909.54</v>
      </c>
      <c r="AL41" s="7">
        <v>607</v>
      </c>
      <c r="AM41" s="7">
        <v>1458545.99</v>
      </c>
      <c r="AN41" s="8">
        <v>391</v>
      </c>
      <c r="AO41" s="8">
        <v>499439</v>
      </c>
      <c r="AP41" s="7">
        <f t="shared" si="0"/>
        <v>2034</v>
      </c>
      <c r="AQ41" s="7">
        <f t="shared" si="1"/>
        <v>6129268.5199999996</v>
      </c>
      <c r="AR41" s="8">
        <v>194</v>
      </c>
      <c r="AS41" s="8">
        <v>2368760.9500000002</v>
      </c>
      <c r="AT41" s="7">
        <v>1081</v>
      </c>
      <c r="AU41" s="7">
        <v>2073037.09</v>
      </c>
      <c r="AV41" s="8">
        <v>759</v>
      </c>
      <c r="AW41" s="8">
        <v>1687470.48</v>
      </c>
      <c r="AX41" s="7">
        <f t="shared" si="2"/>
        <v>2098</v>
      </c>
      <c r="AY41" s="7">
        <f t="shared" si="3"/>
        <v>6183755.2800000012</v>
      </c>
      <c r="AZ41" s="8">
        <v>151</v>
      </c>
      <c r="BA41" s="8">
        <v>2169929.7400000002</v>
      </c>
      <c r="BB41" s="7">
        <v>1141</v>
      </c>
      <c r="BC41" s="7">
        <v>2349394.7200000002</v>
      </c>
      <c r="BD41" s="8">
        <v>806</v>
      </c>
      <c r="BE41" s="8">
        <v>1664430.82</v>
      </c>
      <c r="BF41" s="7">
        <f t="shared" si="4"/>
        <v>7109</v>
      </c>
      <c r="BG41" s="7">
        <f t="shared" si="5"/>
        <v>18454310.650000002</v>
      </c>
      <c r="BH41" s="8">
        <v>258</v>
      </c>
      <c r="BI41" s="8">
        <v>2426750.4500000002</v>
      </c>
      <c r="BJ41" s="7">
        <v>5142</v>
      </c>
      <c r="BK41" s="7">
        <v>10540720.970000001</v>
      </c>
      <c r="BL41" s="8">
        <v>1709</v>
      </c>
      <c r="BM41" s="8">
        <v>5486839.2299999995</v>
      </c>
      <c r="BP41" s="20"/>
    </row>
    <row r="42" spans="1:68" x14ac:dyDescent="0.3">
      <c r="A42" s="22" t="s">
        <v>7</v>
      </c>
      <c r="B42" s="7">
        <v>13916</v>
      </c>
      <c r="C42" s="7">
        <v>51098787.899999999</v>
      </c>
      <c r="D42" s="8">
        <v>1211</v>
      </c>
      <c r="E42" s="8">
        <v>14758857.17</v>
      </c>
      <c r="F42" s="7">
        <v>9506</v>
      </c>
      <c r="G42" s="7">
        <v>24827906.5</v>
      </c>
      <c r="H42" s="8">
        <v>3199</v>
      </c>
      <c r="I42" s="8">
        <v>11512024.23</v>
      </c>
      <c r="J42" s="7">
        <v>15683</v>
      </c>
      <c r="K42" s="7">
        <v>56877886.82</v>
      </c>
      <c r="L42" s="8">
        <v>997</v>
      </c>
      <c r="M42" s="8">
        <v>12394337.08</v>
      </c>
      <c r="N42" s="7">
        <v>9797</v>
      </c>
      <c r="O42" s="7">
        <v>26429560.329999998</v>
      </c>
      <c r="P42" s="8">
        <v>4889</v>
      </c>
      <c r="Q42" s="8">
        <v>18053989.41</v>
      </c>
      <c r="R42" s="7">
        <v>19474</v>
      </c>
      <c r="S42" s="7">
        <v>58977841.719999999</v>
      </c>
      <c r="T42" s="8">
        <v>884</v>
      </c>
      <c r="U42" s="8">
        <v>10948922.66</v>
      </c>
      <c r="V42" s="7">
        <v>11678</v>
      </c>
      <c r="W42" s="7">
        <v>29501751.68</v>
      </c>
      <c r="X42" s="8">
        <v>6912</v>
      </c>
      <c r="Y42" s="8">
        <v>18527167.379999999</v>
      </c>
      <c r="Z42" s="7">
        <v>19663</v>
      </c>
      <c r="AA42" s="7">
        <v>62739024.799999997</v>
      </c>
      <c r="AB42" s="8">
        <v>846</v>
      </c>
      <c r="AC42" s="8">
        <v>10802249.84</v>
      </c>
      <c r="AD42" s="7">
        <v>12189</v>
      </c>
      <c r="AE42" s="7">
        <v>28329984.73</v>
      </c>
      <c r="AF42" s="8">
        <v>6628</v>
      </c>
      <c r="AG42" s="8">
        <v>23606790.23</v>
      </c>
      <c r="AH42" s="7">
        <v>12993</v>
      </c>
      <c r="AI42" s="7">
        <v>49986083.289999999</v>
      </c>
      <c r="AJ42" s="8">
        <v>968</v>
      </c>
      <c r="AK42" s="8">
        <v>17069332.899999999</v>
      </c>
      <c r="AL42" s="7">
        <v>6558</v>
      </c>
      <c r="AM42" s="7">
        <v>18021909.390000001</v>
      </c>
      <c r="AN42" s="8">
        <v>5467</v>
      </c>
      <c r="AO42" s="8">
        <v>14894841</v>
      </c>
      <c r="AP42" s="7">
        <f t="shared" si="0"/>
        <v>16004</v>
      </c>
      <c r="AQ42" s="7">
        <f t="shared" si="1"/>
        <v>55857253.590000004</v>
      </c>
      <c r="AR42" s="8">
        <v>843</v>
      </c>
      <c r="AS42" s="8">
        <v>13790474.300000001</v>
      </c>
      <c r="AT42" s="7">
        <v>9065</v>
      </c>
      <c r="AU42" s="7">
        <v>19631023.370000001</v>
      </c>
      <c r="AV42" s="8">
        <v>6096</v>
      </c>
      <c r="AW42" s="8">
        <v>22435755.920000002</v>
      </c>
      <c r="AX42" s="7">
        <f t="shared" si="2"/>
        <v>21977</v>
      </c>
      <c r="AY42" s="7">
        <f t="shared" si="3"/>
        <v>80991727.620000005</v>
      </c>
      <c r="AZ42" s="8">
        <v>722</v>
      </c>
      <c r="BA42" s="8">
        <v>12157185.48</v>
      </c>
      <c r="BB42" s="7">
        <v>9501</v>
      </c>
      <c r="BC42" s="7">
        <v>23217693.760000002</v>
      </c>
      <c r="BD42" s="8">
        <v>11754</v>
      </c>
      <c r="BE42" s="8">
        <v>45616848.380000003</v>
      </c>
      <c r="BF42" s="7">
        <f t="shared" si="4"/>
        <v>41788</v>
      </c>
      <c r="BG42" s="7">
        <f t="shared" si="5"/>
        <v>91474563.640000001</v>
      </c>
      <c r="BH42" s="8">
        <v>616</v>
      </c>
      <c r="BI42" s="8">
        <v>10698541.42</v>
      </c>
      <c r="BJ42" s="7">
        <v>17118</v>
      </c>
      <c r="BK42" s="7">
        <v>34224280.75</v>
      </c>
      <c r="BL42" s="8">
        <v>24054</v>
      </c>
      <c r="BM42" s="8">
        <v>46551741.469999999</v>
      </c>
      <c r="BP42" s="20"/>
    </row>
    <row r="43" spans="1:68" x14ac:dyDescent="0.3">
      <c r="A43" s="22" t="s">
        <v>9</v>
      </c>
      <c r="B43" s="7">
        <v>51376</v>
      </c>
      <c r="C43" s="7">
        <v>57041822.850000001</v>
      </c>
      <c r="D43" s="8">
        <v>910</v>
      </c>
      <c r="E43" s="8">
        <v>9806901.6699999999</v>
      </c>
      <c r="F43" s="7">
        <v>12230</v>
      </c>
      <c r="G43" s="7">
        <v>20393782.82</v>
      </c>
      <c r="H43" s="8">
        <v>38236</v>
      </c>
      <c r="I43" s="8">
        <v>26841138.359999999</v>
      </c>
      <c r="J43" s="7">
        <v>38335</v>
      </c>
      <c r="K43" s="7">
        <v>42104422.280000001</v>
      </c>
      <c r="L43" s="8">
        <v>750</v>
      </c>
      <c r="M43" s="8">
        <v>5976926.8700000001</v>
      </c>
      <c r="N43" s="7">
        <v>14608</v>
      </c>
      <c r="O43" s="7">
        <v>19260112.149999999</v>
      </c>
      <c r="P43" s="8">
        <v>22977</v>
      </c>
      <c r="Q43" s="8">
        <v>16867383.260000002</v>
      </c>
      <c r="R43" s="7">
        <v>49349</v>
      </c>
      <c r="S43" s="7">
        <v>51354695.829999998</v>
      </c>
      <c r="T43" s="8">
        <v>960</v>
      </c>
      <c r="U43" s="8">
        <v>8532510.1900000013</v>
      </c>
      <c r="V43" s="7">
        <v>20987</v>
      </c>
      <c r="W43" s="7">
        <v>24189490.91</v>
      </c>
      <c r="X43" s="8">
        <v>27402</v>
      </c>
      <c r="Y43" s="8">
        <v>18632694.73</v>
      </c>
      <c r="Z43" s="7">
        <v>5580</v>
      </c>
      <c r="AA43" s="7">
        <v>33399677.210000001</v>
      </c>
      <c r="AB43" s="8">
        <v>1187</v>
      </c>
      <c r="AC43" s="8">
        <v>12763915.52</v>
      </c>
      <c r="AD43" s="7">
        <v>3279</v>
      </c>
      <c r="AE43" s="7">
        <v>16820089.899999999</v>
      </c>
      <c r="AF43" s="8">
        <v>1114</v>
      </c>
      <c r="AG43" s="8">
        <v>3815671.79</v>
      </c>
      <c r="AH43" s="7">
        <v>1366</v>
      </c>
      <c r="AI43" s="7">
        <v>7246465.8300000001</v>
      </c>
      <c r="AJ43" s="8">
        <v>177</v>
      </c>
      <c r="AK43" s="8">
        <v>2298846.87</v>
      </c>
      <c r="AL43" s="7">
        <v>435</v>
      </c>
      <c r="AM43" s="7">
        <v>1755017.96</v>
      </c>
      <c r="AN43" s="8">
        <v>754</v>
      </c>
      <c r="AO43" s="8">
        <v>3192601</v>
      </c>
      <c r="AP43" s="7">
        <f t="shared" si="0"/>
        <v>1162</v>
      </c>
      <c r="AQ43" s="7">
        <f t="shared" si="1"/>
        <v>6939914.4699999997</v>
      </c>
      <c r="AR43" s="8">
        <v>133</v>
      </c>
      <c r="AS43" s="8">
        <v>1872759.02</v>
      </c>
      <c r="AT43" s="7">
        <v>302</v>
      </c>
      <c r="AU43" s="7">
        <v>2523358.0699999998</v>
      </c>
      <c r="AV43" s="8">
        <v>727</v>
      </c>
      <c r="AW43" s="8">
        <v>2543797.38</v>
      </c>
      <c r="AX43" s="7">
        <f t="shared" si="2"/>
        <v>1252</v>
      </c>
      <c r="AY43" s="7">
        <f t="shared" si="3"/>
        <v>5580338.4000000004</v>
      </c>
      <c r="AZ43" s="8">
        <v>29</v>
      </c>
      <c r="BA43" s="8">
        <v>612708.57999999996</v>
      </c>
      <c r="BB43" s="7">
        <v>183</v>
      </c>
      <c r="BC43" s="7">
        <v>2381305.36</v>
      </c>
      <c r="BD43" s="8">
        <v>1040</v>
      </c>
      <c r="BE43" s="8">
        <v>2586324.46</v>
      </c>
      <c r="BF43" s="7">
        <f t="shared" si="4"/>
        <v>5671</v>
      </c>
      <c r="BG43" s="7">
        <f t="shared" si="5"/>
        <v>23540275.390000001</v>
      </c>
      <c r="BH43" s="8">
        <v>386</v>
      </c>
      <c r="BI43" s="8">
        <v>5512071.2300000004</v>
      </c>
      <c r="BJ43" s="7">
        <v>1766</v>
      </c>
      <c r="BK43" s="7">
        <v>11577542.300000001</v>
      </c>
      <c r="BL43" s="8">
        <v>3519</v>
      </c>
      <c r="BM43" s="8">
        <v>6450661.8599999994</v>
      </c>
      <c r="BP43" s="20"/>
    </row>
    <row r="44" spans="1:68" x14ac:dyDescent="0.3">
      <c r="A44" s="22" t="s">
        <v>30</v>
      </c>
      <c r="B44" s="7">
        <v>810</v>
      </c>
      <c r="C44" s="7">
        <v>3395774.33</v>
      </c>
      <c r="D44" s="8">
        <v>152</v>
      </c>
      <c r="E44" s="8">
        <v>1247103.8900000001</v>
      </c>
      <c r="F44" s="7">
        <v>634</v>
      </c>
      <c r="G44" s="7">
        <v>2000638.7999999998</v>
      </c>
      <c r="H44" s="8">
        <v>24</v>
      </c>
      <c r="I44" s="8">
        <v>148031.64000000001</v>
      </c>
      <c r="J44" s="7">
        <v>1034</v>
      </c>
      <c r="K44" s="7">
        <v>3195641.48</v>
      </c>
      <c r="L44" s="8">
        <v>103</v>
      </c>
      <c r="M44" s="8">
        <v>496067.06</v>
      </c>
      <c r="N44" s="7">
        <v>890</v>
      </c>
      <c r="O44" s="7">
        <v>2356220.42</v>
      </c>
      <c r="P44" s="8">
        <v>41</v>
      </c>
      <c r="Q44" s="8">
        <v>343354</v>
      </c>
      <c r="R44" s="7">
        <v>1422</v>
      </c>
      <c r="S44" s="7">
        <v>4322035.32</v>
      </c>
      <c r="T44" s="8">
        <v>143</v>
      </c>
      <c r="U44" s="8">
        <v>1540322.46</v>
      </c>
      <c r="V44" s="7">
        <v>1205</v>
      </c>
      <c r="W44" s="7">
        <v>2610614.9500000002</v>
      </c>
      <c r="X44" s="8">
        <v>74</v>
      </c>
      <c r="Y44" s="8">
        <v>171097.91</v>
      </c>
      <c r="Z44" s="7">
        <v>4388</v>
      </c>
      <c r="AA44" s="7">
        <v>6878593.5099999998</v>
      </c>
      <c r="AB44" s="8">
        <v>832</v>
      </c>
      <c r="AC44" s="8">
        <v>3088062.29</v>
      </c>
      <c r="AD44" s="7">
        <v>3516</v>
      </c>
      <c r="AE44" s="7">
        <v>3623154.54</v>
      </c>
      <c r="AF44" s="8">
        <v>40</v>
      </c>
      <c r="AG44" s="8">
        <v>167376.68</v>
      </c>
      <c r="AH44" s="7">
        <v>669</v>
      </c>
      <c r="AI44" s="7">
        <v>2399346.6800000002</v>
      </c>
      <c r="AJ44" s="8">
        <v>49</v>
      </c>
      <c r="AK44" s="8">
        <v>476554.25</v>
      </c>
      <c r="AL44" s="7">
        <v>563</v>
      </c>
      <c r="AM44" s="7">
        <v>1834834.43</v>
      </c>
      <c r="AN44" s="8">
        <v>57</v>
      </c>
      <c r="AO44" s="8">
        <v>87958</v>
      </c>
      <c r="AP44" s="7">
        <f t="shared" si="0"/>
        <v>1474</v>
      </c>
      <c r="AQ44" s="7">
        <f t="shared" si="1"/>
        <v>3428150.7199999997</v>
      </c>
      <c r="AR44" s="8">
        <v>34</v>
      </c>
      <c r="AS44" s="8">
        <v>298876.09000000003</v>
      </c>
      <c r="AT44" s="7">
        <v>1365</v>
      </c>
      <c r="AU44" s="7">
        <v>2791796.1</v>
      </c>
      <c r="AV44" s="8">
        <v>75</v>
      </c>
      <c r="AW44" s="8">
        <v>337478.53</v>
      </c>
      <c r="AX44" s="7">
        <f t="shared" si="2"/>
        <v>1998</v>
      </c>
      <c r="AY44" s="7">
        <f t="shared" si="3"/>
        <v>7242666.7999999998</v>
      </c>
      <c r="AZ44" s="8">
        <v>53</v>
      </c>
      <c r="BA44" s="8">
        <v>407222.47</v>
      </c>
      <c r="BB44" s="7">
        <v>1752</v>
      </c>
      <c r="BC44" s="7">
        <v>5076668.8</v>
      </c>
      <c r="BD44" s="8">
        <v>193</v>
      </c>
      <c r="BE44" s="8">
        <v>1758775.53</v>
      </c>
      <c r="BF44" s="7">
        <f t="shared" si="4"/>
        <v>3353</v>
      </c>
      <c r="BG44" s="7">
        <f t="shared" si="5"/>
        <v>12840442.439999999</v>
      </c>
      <c r="BH44" s="8">
        <v>62</v>
      </c>
      <c r="BI44" s="8">
        <v>276779.71999999997</v>
      </c>
      <c r="BJ44" s="7">
        <v>2939</v>
      </c>
      <c r="BK44" s="7">
        <v>7111182.4199999999</v>
      </c>
      <c r="BL44" s="8">
        <v>352</v>
      </c>
      <c r="BM44" s="8">
        <v>5452480.2999999998</v>
      </c>
      <c r="BP44" s="20"/>
    </row>
    <row r="45" spans="1:68" x14ac:dyDescent="0.3">
      <c r="A45" s="22" t="s">
        <v>34</v>
      </c>
      <c r="B45" s="7">
        <v>10457</v>
      </c>
      <c r="C45" s="7">
        <v>26386893.32</v>
      </c>
      <c r="D45" s="8">
        <v>230</v>
      </c>
      <c r="E45" s="8">
        <v>2764696.79</v>
      </c>
      <c r="F45" s="7">
        <v>9580</v>
      </c>
      <c r="G45" s="7">
        <v>19013217</v>
      </c>
      <c r="H45" s="8">
        <v>647</v>
      </c>
      <c r="I45" s="8">
        <v>4608979.53</v>
      </c>
      <c r="J45" s="7">
        <v>12256</v>
      </c>
      <c r="K45" s="7">
        <v>30072562.699999999</v>
      </c>
      <c r="L45" s="8">
        <v>216</v>
      </c>
      <c r="M45" s="8">
        <v>2165218.7200000002</v>
      </c>
      <c r="N45" s="7">
        <v>11306</v>
      </c>
      <c r="O45" s="7">
        <v>22136642.869999997</v>
      </c>
      <c r="P45" s="8">
        <v>734</v>
      </c>
      <c r="Q45" s="8">
        <v>5770701.1099999994</v>
      </c>
      <c r="R45" s="7">
        <v>14544</v>
      </c>
      <c r="S45" s="7">
        <v>30273306.25</v>
      </c>
      <c r="T45" s="8">
        <v>234</v>
      </c>
      <c r="U45" s="8">
        <v>3265920.08</v>
      </c>
      <c r="V45" s="7">
        <v>13566</v>
      </c>
      <c r="W45" s="7">
        <v>22043109.649999999</v>
      </c>
      <c r="X45" s="8">
        <v>744</v>
      </c>
      <c r="Y45" s="8">
        <v>4964276.5199999996</v>
      </c>
      <c r="Z45" s="7">
        <v>15652</v>
      </c>
      <c r="AA45" s="7">
        <v>32438950.93</v>
      </c>
      <c r="AB45" s="8">
        <v>279</v>
      </c>
      <c r="AC45" s="8">
        <v>3887118.28</v>
      </c>
      <c r="AD45" s="7">
        <v>14406</v>
      </c>
      <c r="AE45" s="7">
        <v>22260284.359999999</v>
      </c>
      <c r="AF45" s="8">
        <v>967</v>
      </c>
      <c r="AG45" s="8">
        <v>6291548.29</v>
      </c>
      <c r="AH45" s="7">
        <v>6877</v>
      </c>
      <c r="AI45" s="7">
        <v>13670850.48</v>
      </c>
      <c r="AJ45" s="8">
        <v>184</v>
      </c>
      <c r="AK45" s="8">
        <v>3012304.54</v>
      </c>
      <c r="AL45" s="7">
        <v>5911</v>
      </c>
      <c r="AM45" s="7">
        <v>8314152.7300000004</v>
      </c>
      <c r="AN45" s="8">
        <v>782</v>
      </c>
      <c r="AO45" s="8">
        <v>2344393.21</v>
      </c>
      <c r="AP45" s="7">
        <f t="shared" si="0"/>
        <v>7280</v>
      </c>
      <c r="AQ45" s="7">
        <f t="shared" si="1"/>
        <v>18094014.099999998</v>
      </c>
      <c r="AR45" s="8">
        <v>102</v>
      </c>
      <c r="AS45" s="8">
        <v>2392315.79</v>
      </c>
      <c r="AT45" s="7">
        <v>6300</v>
      </c>
      <c r="AU45" s="7">
        <v>12200764</v>
      </c>
      <c r="AV45" s="8">
        <v>878</v>
      </c>
      <c r="AW45" s="8">
        <v>3500934.31</v>
      </c>
      <c r="AX45" s="7">
        <f t="shared" si="2"/>
        <v>13120</v>
      </c>
      <c r="AY45" s="7">
        <f t="shared" si="3"/>
        <v>29566894.390000001</v>
      </c>
      <c r="AZ45" s="8">
        <v>160</v>
      </c>
      <c r="BA45" s="8">
        <v>1991277.94</v>
      </c>
      <c r="BB45" s="7">
        <v>11294</v>
      </c>
      <c r="BC45" s="7">
        <v>19845846.390000001</v>
      </c>
      <c r="BD45" s="8">
        <v>1666</v>
      </c>
      <c r="BE45" s="8">
        <v>7729770.0599999996</v>
      </c>
      <c r="BF45" s="7">
        <f t="shared" si="4"/>
        <v>17126</v>
      </c>
      <c r="BG45" s="7">
        <f t="shared" si="5"/>
        <v>35127799.269999996</v>
      </c>
      <c r="BH45" s="8">
        <v>106</v>
      </c>
      <c r="BI45" s="8">
        <v>1521121.33</v>
      </c>
      <c r="BJ45" s="7">
        <v>14931</v>
      </c>
      <c r="BK45" s="7">
        <v>24272109.640000001</v>
      </c>
      <c r="BL45" s="8">
        <v>2089</v>
      </c>
      <c r="BM45" s="8">
        <v>9334568.2999999989</v>
      </c>
      <c r="BP45" s="20"/>
    </row>
    <row r="46" spans="1:68" x14ac:dyDescent="0.3">
      <c r="A46" s="22" t="s">
        <v>18</v>
      </c>
      <c r="B46" s="7">
        <v>1010072</v>
      </c>
      <c r="C46" s="7">
        <v>1260812431.6400001</v>
      </c>
      <c r="D46" s="8">
        <v>2954</v>
      </c>
      <c r="E46" s="8">
        <v>26544655.82</v>
      </c>
      <c r="F46" s="7">
        <v>142411</v>
      </c>
      <c r="G46" s="7">
        <v>251637013.53999999</v>
      </c>
      <c r="H46" s="8">
        <v>864707</v>
      </c>
      <c r="I46" s="8">
        <v>982630762.28000009</v>
      </c>
      <c r="J46" s="7">
        <v>1351262</v>
      </c>
      <c r="K46" s="7">
        <v>1600140100.5100002</v>
      </c>
      <c r="L46" s="8">
        <v>2754</v>
      </c>
      <c r="M46" s="8">
        <v>21351722.57</v>
      </c>
      <c r="N46" s="7">
        <v>293316</v>
      </c>
      <c r="O46" s="7">
        <v>395054017.56</v>
      </c>
      <c r="P46" s="8">
        <v>1055192</v>
      </c>
      <c r="Q46" s="8">
        <v>1183734360.3799999</v>
      </c>
      <c r="R46" s="7">
        <v>1525981</v>
      </c>
      <c r="S46" s="7">
        <v>1711739368.02</v>
      </c>
      <c r="T46" s="8">
        <v>2930</v>
      </c>
      <c r="U46" s="8">
        <v>20872494.029999997</v>
      </c>
      <c r="V46" s="7">
        <v>302562</v>
      </c>
      <c r="W46" s="7">
        <v>389023765.37</v>
      </c>
      <c r="X46" s="8">
        <v>1220489</v>
      </c>
      <c r="Y46" s="8">
        <v>1301843108.6200001</v>
      </c>
      <c r="Z46" s="7">
        <v>1656624</v>
      </c>
      <c r="AA46" s="7">
        <v>1782451920.73</v>
      </c>
      <c r="AB46" s="8">
        <v>2780</v>
      </c>
      <c r="AC46" s="8">
        <v>23117560.699999999</v>
      </c>
      <c r="AD46" s="7">
        <v>359030</v>
      </c>
      <c r="AE46" s="7">
        <v>448580791.82999998</v>
      </c>
      <c r="AF46" s="8">
        <v>1294814</v>
      </c>
      <c r="AG46" s="8">
        <v>1310753568.2</v>
      </c>
      <c r="AH46" s="7">
        <v>579726</v>
      </c>
      <c r="AI46" s="7">
        <v>834802430.34000003</v>
      </c>
      <c r="AJ46" s="8">
        <v>1481</v>
      </c>
      <c r="AK46" s="8">
        <v>15121288.73</v>
      </c>
      <c r="AL46" s="7">
        <v>153966</v>
      </c>
      <c r="AM46" s="7">
        <v>170476039.84999999</v>
      </c>
      <c r="AN46" s="8">
        <v>424279</v>
      </c>
      <c r="AO46" s="8">
        <v>649205101.75999999</v>
      </c>
      <c r="AP46" s="7">
        <f t="shared" si="0"/>
        <v>567476</v>
      </c>
      <c r="AQ46" s="7">
        <f t="shared" si="1"/>
        <v>1716924020.9000001</v>
      </c>
      <c r="AR46" s="8">
        <v>1143</v>
      </c>
      <c r="AS46" s="8">
        <v>15309327.720000001</v>
      </c>
      <c r="AT46" s="7">
        <v>270990</v>
      </c>
      <c r="AU46" s="7">
        <v>638990581.38999999</v>
      </c>
      <c r="AV46" s="8">
        <v>295343</v>
      </c>
      <c r="AW46" s="8">
        <v>1062624111.79</v>
      </c>
      <c r="AX46" s="7">
        <f t="shared" si="2"/>
        <v>567692</v>
      </c>
      <c r="AY46" s="7">
        <f t="shared" si="3"/>
        <v>1656295839.9400001</v>
      </c>
      <c r="AZ46" s="8">
        <v>1493</v>
      </c>
      <c r="BA46" s="8">
        <v>16135804.27</v>
      </c>
      <c r="BB46" s="7">
        <v>205842</v>
      </c>
      <c r="BC46" s="7">
        <v>301413587.92000002</v>
      </c>
      <c r="BD46" s="8">
        <v>360357</v>
      </c>
      <c r="BE46" s="8">
        <v>1338746447.75</v>
      </c>
      <c r="BF46" s="7">
        <f t="shared" si="4"/>
        <v>832431</v>
      </c>
      <c r="BG46" s="7">
        <f t="shared" si="5"/>
        <v>2069687092.79</v>
      </c>
      <c r="BH46" s="8">
        <v>1665</v>
      </c>
      <c r="BI46" s="8">
        <v>19509364.289999999</v>
      </c>
      <c r="BJ46" s="7">
        <v>293689</v>
      </c>
      <c r="BK46" s="7">
        <v>470388851.55000001</v>
      </c>
      <c r="BL46" s="8">
        <v>537077</v>
      </c>
      <c r="BM46" s="8">
        <v>1579788876.95</v>
      </c>
      <c r="BP46" s="20"/>
    </row>
    <row r="47" spans="1:68" x14ac:dyDescent="0.3">
      <c r="A47" s="22" t="s">
        <v>0</v>
      </c>
      <c r="B47" s="7">
        <v>13694</v>
      </c>
      <c r="C47" s="7">
        <v>84960094.75</v>
      </c>
      <c r="D47" s="8">
        <v>776</v>
      </c>
      <c r="E47" s="8">
        <v>6509490.7599999998</v>
      </c>
      <c r="F47" s="7">
        <v>12196</v>
      </c>
      <c r="G47" s="7">
        <v>68599569.200000003</v>
      </c>
      <c r="H47" s="8">
        <v>722</v>
      </c>
      <c r="I47" s="8">
        <v>9851034.7899999991</v>
      </c>
      <c r="J47" s="7">
        <v>17783</v>
      </c>
      <c r="K47" s="7">
        <v>97912352.040000007</v>
      </c>
      <c r="L47" s="8">
        <v>767</v>
      </c>
      <c r="M47" s="8">
        <v>7475344.5999999996</v>
      </c>
      <c r="N47" s="7">
        <v>16085</v>
      </c>
      <c r="O47" s="7">
        <v>78438097.450000003</v>
      </c>
      <c r="P47" s="8">
        <v>931</v>
      </c>
      <c r="Q47" s="8">
        <v>11998909.99</v>
      </c>
      <c r="R47" s="7">
        <v>22129</v>
      </c>
      <c r="S47" s="7">
        <v>95182213.099999994</v>
      </c>
      <c r="T47" s="8">
        <v>780</v>
      </c>
      <c r="U47" s="8">
        <v>7569909.4500000002</v>
      </c>
      <c r="V47" s="7">
        <v>19911</v>
      </c>
      <c r="W47" s="7">
        <v>69131120.030000001</v>
      </c>
      <c r="X47" s="8">
        <v>1438</v>
      </c>
      <c r="Y47" s="8">
        <v>18481183.619999997</v>
      </c>
      <c r="Z47" s="7">
        <v>24991</v>
      </c>
      <c r="AA47" s="7">
        <v>106509118.70999999</v>
      </c>
      <c r="AB47" s="8">
        <v>744</v>
      </c>
      <c r="AC47" s="8">
        <v>7124853.6500000004</v>
      </c>
      <c r="AD47" s="7">
        <v>22523</v>
      </c>
      <c r="AE47" s="7">
        <v>77235290.390000001</v>
      </c>
      <c r="AF47" s="8">
        <v>1724</v>
      </c>
      <c r="AG47" s="8">
        <v>22148974.670000002</v>
      </c>
      <c r="AH47" s="7">
        <v>14433</v>
      </c>
      <c r="AI47" s="7">
        <v>55986933.780000001</v>
      </c>
      <c r="AJ47" s="8">
        <v>410</v>
      </c>
      <c r="AK47" s="8">
        <v>4577938.25</v>
      </c>
      <c r="AL47" s="7">
        <v>12526</v>
      </c>
      <c r="AM47" s="7">
        <v>39912363.090000004</v>
      </c>
      <c r="AN47" s="8">
        <v>1497</v>
      </c>
      <c r="AO47" s="8">
        <v>11496632.439999999</v>
      </c>
      <c r="AP47" s="7">
        <f t="shared" si="0"/>
        <v>34847</v>
      </c>
      <c r="AQ47" s="7">
        <f t="shared" si="1"/>
        <v>174155776.72</v>
      </c>
      <c r="AR47" s="8">
        <v>560</v>
      </c>
      <c r="AS47" s="8">
        <v>9066567.3200000003</v>
      </c>
      <c r="AT47" s="7">
        <v>30435</v>
      </c>
      <c r="AU47" s="7">
        <v>129628536.53</v>
      </c>
      <c r="AV47" s="8">
        <v>3852</v>
      </c>
      <c r="AW47" s="8">
        <v>35460672.869999997</v>
      </c>
      <c r="AX47" s="7">
        <f t="shared" si="2"/>
        <v>37464</v>
      </c>
      <c r="AY47" s="7">
        <f t="shared" si="3"/>
        <v>238138271.30000001</v>
      </c>
      <c r="AZ47" s="8">
        <v>603</v>
      </c>
      <c r="BA47" s="8">
        <v>15695800.48</v>
      </c>
      <c r="BB47" s="7">
        <v>28003</v>
      </c>
      <c r="BC47" s="7">
        <v>111236430.23</v>
      </c>
      <c r="BD47" s="8">
        <v>8858</v>
      </c>
      <c r="BE47" s="8">
        <v>111206040.59</v>
      </c>
      <c r="BF47" s="7">
        <f t="shared" si="4"/>
        <v>52421</v>
      </c>
      <c r="BG47" s="7">
        <f t="shared" si="5"/>
        <v>273205663.67000002</v>
      </c>
      <c r="BH47" s="8">
        <v>446</v>
      </c>
      <c r="BI47" s="8">
        <v>9306022.8000000007</v>
      </c>
      <c r="BJ47" s="7">
        <v>41209</v>
      </c>
      <c r="BK47" s="7">
        <v>154029912.75</v>
      </c>
      <c r="BL47" s="8">
        <v>10766</v>
      </c>
      <c r="BM47" s="8">
        <v>109869728.12</v>
      </c>
      <c r="BP47" s="20"/>
    </row>
    <row r="48" spans="1:68" x14ac:dyDescent="0.3">
      <c r="A48" s="22" t="s">
        <v>39</v>
      </c>
      <c r="B48" s="7">
        <v>30725</v>
      </c>
      <c r="C48" s="7">
        <v>83706433.609999999</v>
      </c>
      <c r="D48" s="8">
        <v>3786</v>
      </c>
      <c r="E48" s="8">
        <v>16708743.74</v>
      </c>
      <c r="F48" s="7">
        <v>26052</v>
      </c>
      <c r="G48" s="7">
        <v>61448499.090000004</v>
      </c>
      <c r="H48" s="8">
        <v>887</v>
      </c>
      <c r="I48" s="8">
        <v>5549190.7800000003</v>
      </c>
      <c r="J48" s="7">
        <v>40413</v>
      </c>
      <c r="K48" s="7">
        <v>107211378.73999999</v>
      </c>
      <c r="L48" s="8">
        <v>3365</v>
      </c>
      <c r="M48" s="8">
        <v>24104448.899999999</v>
      </c>
      <c r="N48" s="7">
        <v>35621</v>
      </c>
      <c r="O48" s="7">
        <v>76791999.280000001</v>
      </c>
      <c r="P48" s="8">
        <v>1427</v>
      </c>
      <c r="Q48" s="8">
        <v>6314930.5599999996</v>
      </c>
      <c r="R48" s="7">
        <v>49727</v>
      </c>
      <c r="S48" s="7">
        <v>98083191.159999996</v>
      </c>
      <c r="T48" s="8">
        <v>3287</v>
      </c>
      <c r="U48" s="8">
        <v>13266063.469999999</v>
      </c>
      <c r="V48" s="7">
        <v>43539</v>
      </c>
      <c r="W48" s="7">
        <v>76012286.210000008</v>
      </c>
      <c r="X48" s="8">
        <v>2901</v>
      </c>
      <c r="Y48" s="8">
        <v>8804841.4800000004</v>
      </c>
      <c r="Z48" s="7">
        <v>65686</v>
      </c>
      <c r="AA48" s="7">
        <v>131930417.70999999</v>
      </c>
      <c r="AB48" s="8">
        <v>3482</v>
      </c>
      <c r="AC48" s="8">
        <v>14538639.09</v>
      </c>
      <c r="AD48" s="7">
        <v>54825</v>
      </c>
      <c r="AE48" s="7">
        <v>99923214.680000007</v>
      </c>
      <c r="AF48" s="8">
        <v>7379</v>
      </c>
      <c r="AG48" s="8">
        <v>17468563.940000001</v>
      </c>
      <c r="AH48" s="7">
        <v>108689</v>
      </c>
      <c r="AI48" s="7">
        <v>150102298.16</v>
      </c>
      <c r="AJ48" s="8">
        <v>3035</v>
      </c>
      <c r="AK48" s="8">
        <v>10663250.18</v>
      </c>
      <c r="AL48" s="7">
        <v>39593</v>
      </c>
      <c r="AM48" s="7">
        <v>78780426.260000005</v>
      </c>
      <c r="AN48" s="8">
        <v>66061</v>
      </c>
      <c r="AO48" s="8">
        <v>60658621.719999999</v>
      </c>
      <c r="AP48" s="7">
        <f t="shared" si="0"/>
        <v>53337</v>
      </c>
      <c r="AQ48" s="7">
        <f t="shared" si="1"/>
        <v>139502720.74000001</v>
      </c>
      <c r="AR48" s="8">
        <v>1637</v>
      </c>
      <c r="AS48" s="8">
        <v>10153509.35</v>
      </c>
      <c r="AT48" s="7">
        <v>41033</v>
      </c>
      <c r="AU48" s="7">
        <v>97681692.980000004</v>
      </c>
      <c r="AV48" s="8">
        <v>10667</v>
      </c>
      <c r="AW48" s="8">
        <v>31667518.41</v>
      </c>
      <c r="AX48" s="7">
        <f t="shared" si="2"/>
        <v>10957</v>
      </c>
      <c r="AY48" s="7">
        <f t="shared" si="3"/>
        <v>31693511.5</v>
      </c>
      <c r="AZ48" s="8">
        <v>722</v>
      </c>
      <c r="BA48" s="8">
        <v>3454308.89</v>
      </c>
      <c r="BB48" s="7">
        <v>7620</v>
      </c>
      <c r="BC48" s="7">
        <v>20494420.02</v>
      </c>
      <c r="BD48" s="8">
        <v>2615</v>
      </c>
      <c r="BE48" s="8">
        <v>7744782.5899999999</v>
      </c>
      <c r="BF48" s="7">
        <f t="shared" si="4"/>
        <v>2</v>
      </c>
      <c r="BG48" s="7">
        <f t="shared" si="5"/>
        <v>204</v>
      </c>
      <c r="BH48" s="8">
        <v>0</v>
      </c>
      <c r="BI48" s="8">
        <v>0</v>
      </c>
      <c r="BJ48" s="7">
        <v>0</v>
      </c>
      <c r="BK48" s="7">
        <v>0</v>
      </c>
      <c r="BL48" s="8">
        <v>2</v>
      </c>
      <c r="BM48" s="8">
        <v>204</v>
      </c>
      <c r="BP48" s="20"/>
    </row>
    <row r="49" spans="1:68" x14ac:dyDescent="0.3">
      <c r="A49" s="22" t="s">
        <v>45</v>
      </c>
      <c r="B49" s="7">
        <v>263615</v>
      </c>
      <c r="C49" s="7">
        <v>698619965.19000006</v>
      </c>
      <c r="D49" s="8">
        <v>5004</v>
      </c>
      <c r="E49" s="8">
        <v>80798116.590000004</v>
      </c>
      <c r="F49" s="7">
        <v>96337</v>
      </c>
      <c r="G49" s="7">
        <v>285729727.29999995</v>
      </c>
      <c r="H49" s="8">
        <v>162274</v>
      </c>
      <c r="I49" s="8">
        <v>332092121.29999995</v>
      </c>
      <c r="J49" s="7">
        <v>434109</v>
      </c>
      <c r="K49" s="7">
        <v>878492386.16999996</v>
      </c>
      <c r="L49" s="8">
        <v>4575</v>
      </c>
      <c r="M49" s="8">
        <v>95306586.620000005</v>
      </c>
      <c r="N49" s="7">
        <v>161828</v>
      </c>
      <c r="O49" s="7">
        <v>362938955.30000001</v>
      </c>
      <c r="P49" s="8">
        <v>267706</v>
      </c>
      <c r="Q49" s="8">
        <v>420246844.25</v>
      </c>
      <c r="R49" s="7">
        <v>554845</v>
      </c>
      <c r="S49" s="7">
        <v>875567616.83000004</v>
      </c>
      <c r="T49" s="8">
        <v>4518</v>
      </c>
      <c r="U49" s="8">
        <v>60224366.100000001</v>
      </c>
      <c r="V49" s="7">
        <v>198246</v>
      </c>
      <c r="W49" s="7">
        <v>378754604.39999998</v>
      </c>
      <c r="X49" s="8">
        <v>352081</v>
      </c>
      <c r="Y49" s="8">
        <v>436588646.33000004</v>
      </c>
      <c r="Z49" s="7">
        <v>684025</v>
      </c>
      <c r="AA49" s="7">
        <v>1012804431.9400001</v>
      </c>
      <c r="AB49" s="8">
        <v>5049</v>
      </c>
      <c r="AC49" s="8">
        <v>68868002.469999999</v>
      </c>
      <c r="AD49" s="7">
        <v>223515</v>
      </c>
      <c r="AE49" s="7">
        <v>436008696.62</v>
      </c>
      <c r="AF49" s="8">
        <v>455461</v>
      </c>
      <c r="AG49" s="8">
        <v>507927732.85000002</v>
      </c>
      <c r="AH49" s="7">
        <v>626162</v>
      </c>
      <c r="AI49" s="7">
        <v>605121340.39999998</v>
      </c>
      <c r="AJ49" s="8">
        <v>3169</v>
      </c>
      <c r="AK49" s="8">
        <v>47529646.369999997</v>
      </c>
      <c r="AL49" s="7">
        <v>128199</v>
      </c>
      <c r="AM49" s="7">
        <v>187917445.19999999</v>
      </c>
      <c r="AN49" s="8">
        <v>494794</v>
      </c>
      <c r="AO49" s="8">
        <v>369674248.82999998</v>
      </c>
      <c r="AP49" s="7">
        <f t="shared" si="0"/>
        <v>850375</v>
      </c>
      <c r="AQ49" s="7">
        <f t="shared" si="1"/>
        <v>922160236.25</v>
      </c>
      <c r="AR49" s="8">
        <v>2368</v>
      </c>
      <c r="AS49" s="8">
        <v>42787476.530000001</v>
      </c>
      <c r="AT49" s="7">
        <v>358181</v>
      </c>
      <c r="AU49" s="7">
        <v>404441217.94</v>
      </c>
      <c r="AV49" s="8">
        <v>489826</v>
      </c>
      <c r="AW49" s="8">
        <v>474931541.77999997</v>
      </c>
      <c r="AX49" s="7">
        <f t="shared" si="2"/>
        <v>735208</v>
      </c>
      <c r="AY49" s="7">
        <f t="shared" si="3"/>
        <v>1036521519.79</v>
      </c>
      <c r="AZ49" s="8">
        <v>2316</v>
      </c>
      <c r="BA49" s="8">
        <v>43821417.670000002</v>
      </c>
      <c r="BB49" s="7">
        <v>140697</v>
      </c>
      <c r="BC49" s="7">
        <v>294683699.57999998</v>
      </c>
      <c r="BD49" s="8">
        <v>592195</v>
      </c>
      <c r="BE49" s="8">
        <v>698016402.53999996</v>
      </c>
      <c r="BF49" s="7">
        <f t="shared" si="4"/>
        <v>1059236</v>
      </c>
      <c r="BG49" s="7">
        <f t="shared" si="5"/>
        <v>1367836616.3199999</v>
      </c>
      <c r="BH49" s="8">
        <v>2453</v>
      </c>
      <c r="BI49" s="8">
        <v>49429523.109999999</v>
      </c>
      <c r="BJ49" s="7">
        <v>223226</v>
      </c>
      <c r="BK49" s="7">
        <v>441403288.99000001</v>
      </c>
      <c r="BL49" s="8">
        <v>833557</v>
      </c>
      <c r="BM49" s="8">
        <v>877003804.21999991</v>
      </c>
      <c r="BP49" s="20"/>
    </row>
    <row r="50" spans="1:68" x14ac:dyDescent="0.3">
      <c r="A50" s="22" t="s">
        <v>8</v>
      </c>
      <c r="B50" s="7">
        <v>33346</v>
      </c>
      <c r="C50" s="7">
        <v>228521403.43000001</v>
      </c>
      <c r="D50" s="8">
        <v>2230</v>
      </c>
      <c r="E50" s="8">
        <v>34119359.420000002</v>
      </c>
      <c r="F50" s="7">
        <v>20102</v>
      </c>
      <c r="G50" s="7">
        <v>105105410.41</v>
      </c>
      <c r="H50" s="8">
        <v>11014</v>
      </c>
      <c r="I50" s="8">
        <v>89296633.599999994</v>
      </c>
      <c r="J50" s="7">
        <v>46012</v>
      </c>
      <c r="K50" s="7">
        <v>265147644.67000002</v>
      </c>
      <c r="L50" s="8">
        <v>2602</v>
      </c>
      <c r="M50" s="8">
        <v>38860835.879999995</v>
      </c>
      <c r="N50" s="7">
        <v>30806</v>
      </c>
      <c r="O50" s="7">
        <v>130248043</v>
      </c>
      <c r="P50" s="8">
        <v>12604</v>
      </c>
      <c r="Q50" s="8">
        <v>96038765.790000007</v>
      </c>
      <c r="R50" s="7">
        <v>51257</v>
      </c>
      <c r="S50" s="7">
        <v>260685836.63</v>
      </c>
      <c r="T50" s="8">
        <v>2536</v>
      </c>
      <c r="U50" s="8">
        <v>32341560.199999999</v>
      </c>
      <c r="V50" s="7">
        <v>34730</v>
      </c>
      <c r="W50" s="7">
        <v>126059238.04000001</v>
      </c>
      <c r="X50" s="8">
        <v>13991</v>
      </c>
      <c r="Y50" s="8">
        <v>102285038.39</v>
      </c>
      <c r="Z50" s="7">
        <v>58792</v>
      </c>
      <c r="AA50" s="7">
        <v>273337052.01999998</v>
      </c>
      <c r="AB50" s="8">
        <v>2386</v>
      </c>
      <c r="AC50" s="8">
        <v>25614890.390000001</v>
      </c>
      <c r="AD50" s="7">
        <v>40579</v>
      </c>
      <c r="AE50" s="7">
        <v>136924556.83000001</v>
      </c>
      <c r="AF50" s="8">
        <v>15827</v>
      </c>
      <c r="AG50" s="8">
        <v>110797604.8</v>
      </c>
      <c r="AH50" s="7">
        <v>34077</v>
      </c>
      <c r="AI50" s="7">
        <v>155262141.84999999</v>
      </c>
      <c r="AJ50" s="8">
        <v>2273</v>
      </c>
      <c r="AK50" s="8">
        <v>27160439.309999999</v>
      </c>
      <c r="AL50" s="7">
        <v>24062</v>
      </c>
      <c r="AM50" s="7">
        <v>75322714.769999996</v>
      </c>
      <c r="AN50" s="8">
        <v>7742</v>
      </c>
      <c r="AO50" s="8">
        <v>52778987.770000003</v>
      </c>
      <c r="AP50" s="7">
        <f t="shared" si="0"/>
        <v>49747</v>
      </c>
      <c r="AQ50" s="7">
        <f t="shared" si="1"/>
        <v>262058118.89999998</v>
      </c>
      <c r="AR50" s="8">
        <v>1534</v>
      </c>
      <c r="AS50" s="8">
        <v>23173932.059999999</v>
      </c>
      <c r="AT50" s="7">
        <v>39101</v>
      </c>
      <c r="AU50" s="7">
        <v>154877074.66999999</v>
      </c>
      <c r="AV50" s="8">
        <v>9112</v>
      </c>
      <c r="AW50" s="8">
        <v>84007112.170000002</v>
      </c>
      <c r="AX50" s="7">
        <f t="shared" si="2"/>
        <v>61288</v>
      </c>
      <c r="AY50" s="7">
        <f t="shared" si="3"/>
        <v>338671637.00999999</v>
      </c>
      <c r="AZ50" s="8">
        <v>2141</v>
      </c>
      <c r="BA50" s="8">
        <v>36473339.490000002</v>
      </c>
      <c r="BB50" s="7">
        <v>46698</v>
      </c>
      <c r="BC50" s="7">
        <v>175573888.15000001</v>
      </c>
      <c r="BD50" s="8">
        <v>12449</v>
      </c>
      <c r="BE50" s="8">
        <v>126624409.37</v>
      </c>
      <c r="BF50" s="7">
        <f t="shared" si="4"/>
        <v>90624</v>
      </c>
      <c r="BG50" s="7">
        <f t="shared" si="5"/>
        <v>454686669.49000001</v>
      </c>
      <c r="BH50" s="8">
        <v>2562</v>
      </c>
      <c r="BI50" s="8">
        <v>46951710.149999999</v>
      </c>
      <c r="BJ50" s="7">
        <v>68472</v>
      </c>
      <c r="BK50" s="7">
        <v>250129754.78000003</v>
      </c>
      <c r="BL50" s="8">
        <v>19590</v>
      </c>
      <c r="BM50" s="8">
        <v>157605204.56</v>
      </c>
      <c r="BP50" s="20"/>
    </row>
    <row r="51" spans="1:68" x14ac:dyDescent="0.3">
      <c r="A51" s="22" t="s">
        <v>44</v>
      </c>
      <c r="B51" s="7">
        <v>7457</v>
      </c>
      <c r="C51" s="7">
        <v>23636250.099999998</v>
      </c>
      <c r="D51" s="8">
        <v>2336</v>
      </c>
      <c r="E51" s="8">
        <v>11584493.090000002</v>
      </c>
      <c r="F51" s="7">
        <v>4930</v>
      </c>
      <c r="G51" s="7">
        <v>11297700.029999999</v>
      </c>
      <c r="H51" s="8">
        <v>191</v>
      </c>
      <c r="I51" s="8">
        <v>754056.98</v>
      </c>
      <c r="J51" s="7">
        <v>9747</v>
      </c>
      <c r="K51" s="7">
        <v>29554555.799999997</v>
      </c>
      <c r="L51" s="8">
        <v>2142</v>
      </c>
      <c r="M51" s="8">
        <v>13032801.369999999</v>
      </c>
      <c r="N51" s="7">
        <v>7227</v>
      </c>
      <c r="O51" s="7">
        <v>15301308.780000001</v>
      </c>
      <c r="P51" s="8">
        <v>378</v>
      </c>
      <c r="Q51" s="8">
        <v>1220445.6499999999</v>
      </c>
      <c r="R51" s="7">
        <v>13612</v>
      </c>
      <c r="S51" s="7">
        <v>32405602.5</v>
      </c>
      <c r="T51" s="8">
        <v>2187</v>
      </c>
      <c r="U51" s="8">
        <v>11896678.129999999</v>
      </c>
      <c r="V51" s="7">
        <v>10483</v>
      </c>
      <c r="W51" s="7">
        <v>17832836.91</v>
      </c>
      <c r="X51" s="8">
        <v>942</v>
      </c>
      <c r="Y51" s="8">
        <v>2676087.46</v>
      </c>
      <c r="Z51" s="7">
        <v>16270</v>
      </c>
      <c r="AA51" s="7">
        <v>36343178.789999999</v>
      </c>
      <c r="AB51" s="8">
        <v>2169</v>
      </c>
      <c r="AC51" s="8">
        <v>14524991.32</v>
      </c>
      <c r="AD51" s="7">
        <v>13590</v>
      </c>
      <c r="AE51" s="7">
        <v>19955135.329999998</v>
      </c>
      <c r="AF51" s="8">
        <v>511</v>
      </c>
      <c r="AG51" s="8">
        <v>1863052.14</v>
      </c>
      <c r="AH51" s="7">
        <v>11001</v>
      </c>
      <c r="AI51" s="7">
        <v>28991379.41</v>
      </c>
      <c r="AJ51" s="8">
        <v>1563</v>
      </c>
      <c r="AK51" s="8">
        <v>11933428.560000001</v>
      </c>
      <c r="AL51" s="7">
        <v>9045</v>
      </c>
      <c r="AM51" s="7">
        <v>15282196.220000001</v>
      </c>
      <c r="AN51" s="8">
        <v>393</v>
      </c>
      <c r="AO51" s="8">
        <v>1775754.63</v>
      </c>
      <c r="AP51" s="7">
        <f t="shared" si="0"/>
        <v>15738</v>
      </c>
      <c r="AQ51" s="7">
        <f t="shared" si="1"/>
        <v>48623349.969999999</v>
      </c>
      <c r="AR51" s="8">
        <v>717</v>
      </c>
      <c r="AS51" s="8">
        <v>6763812.8200000003</v>
      </c>
      <c r="AT51" s="7">
        <v>12652</v>
      </c>
      <c r="AU51" s="7">
        <v>32422105.390000001</v>
      </c>
      <c r="AV51" s="8">
        <v>2369</v>
      </c>
      <c r="AW51" s="8">
        <v>9437431.7599999998</v>
      </c>
      <c r="AX51" s="7">
        <f t="shared" si="2"/>
        <v>9447</v>
      </c>
      <c r="AY51" s="7">
        <f t="shared" si="3"/>
        <v>27397247.609999999</v>
      </c>
      <c r="AZ51" s="8">
        <v>202</v>
      </c>
      <c r="BA51" s="8">
        <v>1391382.26</v>
      </c>
      <c r="BB51" s="7">
        <v>4255</v>
      </c>
      <c r="BC51" s="7">
        <v>10695830.779999999</v>
      </c>
      <c r="BD51" s="8">
        <v>4990</v>
      </c>
      <c r="BE51" s="8">
        <v>15310034.57</v>
      </c>
      <c r="BF51" s="7">
        <f t="shared" si="4"/>
        <v>6817</v>
      </c>
      <c r="BG51" s="7">
        <f t="shared" si="5"/>
        <v>29566321.670000002</v>
      </c>
      <c r="BH51" s="8">
        <v>179</v>
      </c>
      <c r="BI51" s="8">
        <v>1694709.16</v>
      </c>
      <c r="BJ51" s="7">
        <v>4348</v>
      </c>
      <c r="BK51" s="7">
        <v>17950842.25</v>
      </c>
      <c r="BL51" s="8">
        <v>2290</v>
      </c>
      <c r="BM51" s="8">
        <v>9920770.2599999998</v>
      </c>
      <c r="BP51" s="20"/>
    </row>
    <row r="52" spans="1:68" x14ac:dyDescent="0.3">
      <c r="A52" s="22" t="s">
        <v>47</v>
      </c>
      <c r="B52" s="7">
        <v>107272</v>
      </c>
      <c r="C52" s="7">
        <v>433958274.55000001</v>
      </c>
      <c r="D52" s="8">
        <v>10193</v>
      </c>
      <c r="E52" s="8">
        <v>80193614.410000011</v>
      </c>
      <c r="F52" s="7">
        <v>65070</v>
      </c>
      <c r="G52" s="7">
        <v>249142526.25999999</v>
      </c>
      <c r="H52" s="8">
        <v>32009</v>
      </c>
      <c r="I52" s="8">
        <v>104622133.88</v>
      </c>
      <c r="J52" s="7">
        <f>141715+315</f>
        <v>142030</v>
      </c>
      <c r="K52" s="7">
        <f>550450481.21+1306239</f>
        <v>551756720.21000004</v>
      </c>
      <c r="L52" s="8">
        <f>10549+305</f>
        <v>10854</v>
      </c>
      <c r="M52" s="8">
        <f>91422731.2+1175305</f>
        <v>92598036.200000003</v>
      </c>
      <c r="N52" s="7">
        <f>87599+10</f>
        <v>87609</v>
      </c>
      <c r="O52" s="7">
        <f>336193609.78+131004</f>
        <v>336324613.77999997</v>
      </c>
      <c r="P52" s="8">
        <v>43567</v>
      </c>
      <c r="Q52" s="8">
        <v>122834140.22999999</v>
      </c>
      <c r="R52" s="7">
        <f>297154+16</f>
        <v>297170</v>
      </c>
      <c r="S52" s="7">
        <f>710419217.99+122292</f>
        <v>710541509.99000001</v>
      </c>
      <c r="T52" s="8">
        <v>12446</v>
      </c>
      <c r="U52" s="8">
        <v>95704275.379999995</v>
      </c>
      <c r="V52" s="7">
        <f>128809+16</f>
        <v>128825</v>
      </c>
      <c r="W52" s="7">
        <f>375459839.69+122292</f>
        <v>375582131.69</v>
      </c>
      <c r="X52" s="8">
        <v>155899</v>
      </c>
      <c r="Y52" s="8">
        <v>239255102.92000002</v>
      </c>
      <c r="Z52" s="7">
        <f>556695+113</f>
        <v>556808</v>
      </c>
      <c r="AA52" s="7">
        <f>1081935662.63+482533</f>
        <v>1082418195.6300001</v>
      </c>
      <c r="AB52" s="8">
        <f>12977+93</f>
        <v>13070</v>
      </c>
      <c r="AC52" s="8">
        <f>95344913.17+401940</f>
        <v>95746853.170000002</v>
      </c>
      <c r="AD52" s="7">
        <f>205130+20</f>
        <v>205150</v>
      </c>
      <c r="AE52" s="7">
        <f>519671678.69+80593</f>
        <v>519752271.69</v>
      </c>
      <c r="AF52" s="8">
        <v>338588</v>
      </c>
      <c r="AG52" s="8">
        <v>466919070.76999998</v>
      </c>
      <c r="AH52" s="7">
        <v>449464</v>
      </c>
      <c r="AI52" s="7">
        <v>920676034.80999994</v>
      </c>
      <c r="AJ52" s="8">
        <v>40907</v>
      </c>
      <c r="AK52" s="8">
        <v>245501923.46000001</v>
      </c>
      <c r="AL52" s="7">
        <v>136881</v>
      </c>
      <c r="AM52" s="7">
        <v>290861147.85000002</v>
      </c>
      <c r="AN52" s="8">
        <v>271676</v>
      </c>
      <c r="AO52" s="8">
        <v>384312963.5</v>
      </c>
      <c r="AP52" s="7">
        <f t="shared" si="0"/>
        <v>492557</v>
      </c>
      <c r="AQ52" s="7">
        <f t="shared" si="1"/>
        <v>1222204360.9700007</v>
      </c>
      <c r="AR52" s="8">
        <v>69761</v>
      </c>
      <c r="AS52" s="8">
        <v>567394229.04999971</v>
      </c>
      <c r="AT52" s="7">
        <v>301288</v>
      </c>
      <c r="AU52" s="7">
        <v>471474606.63000107</v>
      </c>
      <c r="AV52" s="8">
        <v>121508</v>
      </c>
      <c r="AW52" s="8">
        <v>183335525.28999996</v>
      </c>
      <c r="AX52" s="7">
        <f t="shared" si="2"/>
        <v>3725099</v>
      </c>
      <c r="AY52" s="7">
        <f t="shared" si="3"/>
        <v>7004104557.71</v>
      </c>
      <c r="AZ52" s="8">
        <v>75347</v>
      </c>
      <c r="BA52" s="8">
        <v>665297744.39999998</v>
      </c>
      <c r="BB52" s="7">
        <v>3492536</v>
      </c>
      <c r="BC52" s="7">
        <v>6010349699.3100004</v>
      </c>
      <c r="BD52" s="8">
        <v>157216</v>
      </c>
      <c r="BE52" s="8">
        <v>328457114</v>
      </c>
      <c r="BF52" s="7">
        <f t="shared" si="4"/>
        <v>5053441</v>
      </c>
      <c r="BG52" s="7">
        <f t="shared" si="5"/>
        <v>9054807299.3599987</v>
      </c>
      <c r="BH52" s="8">
        <v>88604</v>
      </c>
      <c r="BI52" s="8">
        <v>759691399.86000001</v>
      </c>
      <c r="BJ52" s="7">
        <v>4752117</v>
      </c>
      <c r="BK52" s="7">
        <v>7798873968.4099998</v>
      </c>
      <c r="BL52" s="8">
        <v>212720</v>
      </c>
      <c r="BM52" s="8">
        <v>496241931.08999997</v>
      </c>
      <c r="BP52" s="20"/>
    </row>
    <row r="53" spans="1:68" x14ac:dyDescent="0.3">
      <c r="A53" s="23" t="s">
        <v>48</v>
      </c>
      <c r="B53" s="24">
        <v>4102449</v>
      </c>
      <c r="C53" s="24">
        <v>10950600863.040001</v>
      </c>
      <c r="D53" s="24">
        <v>179350</v>
      </c>
      <c r="E53" s="24">
        <v>1444582871.77</v>
      </c>
      <c r="F53" s="24">
        <v>2080253</v>
      </c>
      <c r="G53" s="24">
        <v>5700417608.6499996</v>
      </c>
      <c r="H53" s="24">
        <v>1842846</v>
      </c>
      <c r="I53" s="24">
        <v>3805600382.6199999</v>
      </c>
      <c r="J53" s="24">
        <f>SUM(J5:J52)</f>
        <v>5337223</v>
      </c>
      <c r="K53" s="24">
        <f>SUM(K5:K52)</f>
        <v>13370727028.98</v>
      </c>
      <c r="L53" s="24">
        <v>185077</v>
      </c>
      <c r="M53" s="24">
        <v>1525810019.25</v>
      </c>
      <c r="N53" s="24">
        <f t="shared" ref="N53:Y53" si="6">SUM(N5:N52)</f>
        <v>2884748</v>
      </c>
      <c r="O53" s="24">
        <f t="shared" si="6"/>
        <v>7327941827.9999981</v>
      </c>
      <c r="P53" s="24">
        <f t="shared" si="6"/>
        <v>2267398</v>
      </c>
      <c r="Q53" s="24">
        <f t="shared" si="6"/>
        <v>4516975181.7300005</v>
      </c>
      <c r="R53" s="24">
        <f t="shared" si="6"/>
        <v>6700577</v>
      </c>
      <c r="S53" s="24">
        <f t="shared" si="6"/>
        <v>15131939083.639994</v>
      </c>
      <c r="T53" s="24">
        <f t="shared" si="6"/>
        <v>192613</v>
      </c>
      <c r="U53" s="24">
        <f t="shared" si="6"/>
        <v>1472026767.6500006</v>
      </c>
      <c r="V53" s="24">
        <f t="shared" si="6"/>
        <v>3659750</v>
      </c>
      <c r="W53" s="24">
        <f t="shared" si="6"/>
        <v>8398123298.7599993</v>
      </c>
      <c r="X53" s="24">
        <f t="shared" si="6"/>
        <v>2848214</v>
      </c>
      <c r="Y53" s="24">
        <f t="shared" si="6"/>
        <v>5261789018.2300005</v>
      </c>
      <c r="Z53" s="24">
        <f t="shared" ref="Z53:AG53" si="7">SUM(Z5:Z52)</f>
        <v>8366358</v>
      </c>
      <c r="AA53" s="24">
        <f t="shared" si="7"/>
        <v>17697846725.270004</v>
      </c>
      <c r="AB53" s="24">
        <f t="shared" si="7"/>
        <v>193618</v>
      </c>
      <c r="AC53" s="24">
        <f t="shared" si="7"/>
        <v>1465196883</v>
      </c>
      <c r="AD53" s="24">
        <f t="shared" si="7"/>
        <v>4797143</v>
      </c>
      <c r="AE53" s="24">
        <f t="shared" si="7"/>
        <v>10059209804.070002</v>
      </c>
      <c r="AF53" s="24">
        <f t="shared" si="7"/>
        <v>3375597</v>
      </c>
      <c r="AG53" s="24">
        <f t="shared" si="7"/>
        <v>6173440038.2000008</v>
      </c>
      <c r="AH53" s="24">
        <f t="shared" ref="AH53:AO53" si="8">SUM(AH5:AH52)</f>
        <v>5727733</v>
      </c>
      <c r="AI53" s="24">
        <f t="shared" si="8"/>
        <v>10220308179.089998</v>
      </c>
      <c r="AJ53" s="24">
        <f t="shared" si="8"/>
        <v>171743</v>
      </c>
      <c r="AK53" s="24">
        <f t="shared" si="8"/>
        <v>1406177515.4399998</v>
      </c>
      <c r="AL53" s="24">
        <f t="shared" si="8"/>
        <v>2785177</v>
      </c>
      <c r="AM53" s="24">
        <f t="shared" si="8"/>
        <v>4982109532.2000008</v>
      </c>
      <c r="AN53" s="24">
        <f t="shared" si="8"/>
        <v>2770813</v>
      </c>
      <c r="AO53" s="24">
        <f t="shared" si="8"/>
        <v>3832021131.4500003</v>
      </c>
      <c r="AP53" s="24">
        <f t="shared" ref="AP53:AW53" si="9">SUM(AP5:AP52)</f>
        <v>8755001</v>
      </c>
      <c r="AQ53" s="24">
        <f t="shared" si="9"/>
        <v>18900188972.07</v>
      </c>
      <c r="AR53" s="24">
        <f t="shared" si="9"/>
        <v>164002</v>
      </c>
      <c r="AS53" s="24">
        <f t="shared" si="9"/>
        <v>1642214134.7199998</v>
      </c>
      <c r="AT53" s="24">
        <f t="shared" si="9"/>
        <v>5697616</v>
      </c>
      <c r="AU53" s="24">
        <f t="shared" si="9"/>
        <v>10995571759.17</v>
      </c>
      <c r="AV53" s="24">
        <f t="shared" si="9"/>
        <v>2893383</v>
      </c>
      <c r="AW53" s="24">
        <f t="shared" si="9"/>
        <v>6262403078.1800003</v>
      </c>
      <c r="AX53" s="24">
        <f t="shared" ref="AX53:BE53" si="10">SUM(AX5:AX52)</f>
        <v>12060244</v>
      </c>
      <c r="AY53" s="24">
        <f t="shared" si="10"/>
        <v>27811627963.919991</v>
      </c>
      <c r="AZ53" s="24">
        <f t="shared" si="10"/>
        <v>181753</v>
      </c>
      <c r="BA53" s="24">
        <f t="shared" si="10"/>
        <v>1832547229.7800002</v>
      </c>
      <c r="BB53" s="24">
        <f t="shared" si="10"/>
        <v>8216974</v>
      </c>
      <c r="BC53" s="24">
        <f t="shared" si="10"/>
        <v>16375005368.529999</v>
      </c>
      <c r="BD53" s="24">
        <f t="shared" si="10"/>
        <v>3661517</v>
      </c>
      <c r="BE53" s="24">
        <f t="shared" si="10"/>
        <v>9604075365.6100025</v>
      </c>
      <c r="BF53" s="24">
        <f t="shared" ref="BF53:BM53" si="11">SUM(BF5:BF52)</f>
        <v>16072289</v>
      </c>
      <c r="BG53" s="24">
        <f t="shared" si="11"/>
        <v>35266006201.799995</v>
      </c>
      <c r="BH53" s="24">
        <f t="shared" si="11"/>
        <v>190605</v>
      </c>
      <c r="BI53" s="24">
        <f t="shared" si="11"/>
        <v>1943707947.96</v>
      </c>
      <c r="BJ53" s="24">
        <f t="shared" si="11"/>
        <v>11320615</v>
      </c>
      <c r="BK53" s="24">
        <f t="shared" si="11"/>
        <v>21289587383.549999</v>
      </c>
      <c r="BL53" s="24">
        <f t="shared" si="11"/>
        <v>4561069</v>
      </c>
      <c r="BM53" s="24">
        <f t="shared" si="11"/>
        <v>12032710870.290001</v>
      </c>
      <c r="BP53" s="20"/>
    </row>
    <row r="54" spans="1:68" s="9" customFormat="1" x14ac:dyDescent="0.3">
      <c r="A54" s="13"/>
      <c r="B54" s="14"/>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P54" s="20"/>
    </row>
    <row r="55" spans="1:68" s="9" customFormat="1" x14ac:dyDescent="0.3">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6"/>
      <c r="AS55" s="16"/>
      <c r="AT55" s="16"/>
      <c r="AU55" s="15"/>
      <c r="AV55" s="16"/>
      <c r="AW55" s="15"/>
      <c r="AX55" s="15"/>
      <c r="AY55" s="15"/>
      <c r="AZ55" s="16"/>
      <c r="BA55" s="16"/>
      <c r="BB55" s="16"/>
      <c r="BC55" s="15"/>
      <c r="BD55" s="16"/>
      <c r="BE55" s="15"/>
      <c r="BF55" s="15"/>
      <c r="BG55" s="15"/>
      <c r="BH55" s="16"/>
      <c r="BI55" s="16"/>
      <c r="BJ55" s="16"/>
      <c r="BK55" s="15"/>
      <c r="BL55" s="16"/>
      <c r="BM55" s="15"/>
    </row>
    <row r="56" spans="1:68" s="9" customFormat="1" x14ac:dyDescent="0.3">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6"/>
      <c r="AV56" s="16"/>
      <c r="AW56" s="16"/>
      <c r="AX56" s="15"/>
      <c r="AY56" s="15"/>
      <c r="AZ56" s="15"/>
      <c r="BA56" s="15"/>
      <c r="BB56" s="16"/>
      <c r="BC56" s="16"/>
      <c r="BD56" s="16"/>
      <c r="BE56" s="16"/>
      <c r="BF56" s="15"/>
      <c r="BG56" s="15"/>
      <c r="BH56" s="15"/>
      <c r="BI56" s="15"/>
      <c r="BJ56" s="16"/>
      <c r="BK56" s="16"/>
      <c r="BL56" s="16"/>
      <c r="BM56" s="16"/>
    </row>
    <row r="57" spans="1:68" s="9" customFormat="1" x14ac:dyDescent="0.3">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row>
    <row r="58" spans="1:68" s="9" customFormat="1" x14ac:dyDescent="0.3">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row>
    <row r="59" spans="1:68" s="9" customFormat="1" x14ac:dyDescent="0.3">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6"/>
      <c r="AW59" s="15"/>
      <c r="AX59" s="15"/>
      <c r="AY59" s="15"/>
      <c r="AZ59" s="15"/>
      <c r="BA59" s="15"/>
      <c r="BB59" s="15"/>
      <c r="BC59" s="15"/>
      <c r="BD59" s="16"/>
      <c r="BE59" s="15"/>
      <c r="BF59" s="15"/>
      <c r="BG59" s="15"/>
      <c r="BH59" s="15"/>
      <c r="BI59" s="15"/>
      <c r="BJ59" s="15"/>
      <c r="BK59" s="15"/>
      <c r="BL59" s="16"/>
      <c r="BM59" s="15"/>
    </row>
    <row r="60" spans="1:68" s="9" customFormat="1" x14ac:dyDescent="0.3">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6"/>
      <c r="AW60" s="15"/>
      <c r="AX60" s="15"/>
      <c r="AY60" s="15"/>
      <c r="AZ60" s="15"/>
      <c r="BA60" s="15"/>
      <c r="BB60" s="15"/>
      <c r="BC60" s="15"/>
      <c r="BD60" s="16"/>
      <c r="BE60" s="15"/>
      <c r="BF60" s="15"/>
      <c r="BG60" s="15"/>
      <c r="BH60" s="15"/>
      <c r="BI60" s="15"/>
      <c r="BJ60" s="15"/>
      <c r="BK60" s="15"/>
      <c r="BL60" s="16"/>
      <c r="BM60" s="15"/>
    </row>
    <row r="61" spans="1:68" s="9" customFormat="1" x14ac:dyDescent="0.3">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6"/>
      <c r="AW61" s="15"/>
      <c r="AX61" s="15"/>
      <c r="AY61" s="15"/>
      <c r="AZ61" s="15"/>
      <c r="BA61" s="15"/>
      <c r="BB61" s="15"/>
      <c r="BC61" s="15"/>
      <c r="BD61" s="16"/>
      <c r="BE61" s="15"/>
      <c r="BF61" s="15"/>
      <c r="BG61" s="15"/>
      <c r="BH61" s="15"/>
      <c r="BI61" s="15"/>
      <c r="BJ61" s="15"/>
      <c r="BK61" s="15"/>
      <c r="BL61" s="16"/>
      <c r="BM61" s="15"/>
    </row>
    <row r="62" spans="1:68" s="9" customFormat="1" x14ac:dyDescent="0.3">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row>
    <row r="63" spans="1:68" s="9" customFormat="1" x14ac:dyDescent="0.3">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row>
    <row r="64" spans="1:68" s="9" customFormat="1" x14ac:dyDescent="0.3">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row>
    <row r="65" spans="2:65" s="9" customFormat="1" x14ac:dyDescent="0.3">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row>
    <row r="66" spans="2:65" s="9" customFormat="1" x14ac:dyDescent="0.3">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row>
    <row r="67" spans="2:65" s="9" customFormat="1" x14ac:dyDescent="0.3">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row>
    <row r="68" spans="2:65" s="9" customFormat="1" x14ac:dyDescent="0.3">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row>
    <row r="69" spans="2:65" s="9" customFormat="1" x14ac:dyDescent="0.3">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row>
    <row r="70" spans="2:65" s="9" customFormat="1" x14ac:dyDescent="0.3">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row>
    <row r="71" spans="2:65" s="9" customFormat="1" x14ac:dyDescent="0.3">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row>
    <row r="72" spans="2:65" s="9" customFormat="1" x14ac:dyDescent="0.3">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row>
    <row r="73" spans="2:65" s="9" customFormat="1" x14ac:dyDescent="0.3">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row>
    <row r="74" spans="2:65" s="9" customFormat="1" x14ac:dyDescent="0.3">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row>
    <row r="75" spans="2:65" s="9" customFormat="1" x14ac:dyDescent="0.3">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row>
    <row r="76" spans="2:65" s="9" customFormat="1" x14ac:dyDescent="0.3">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row>
    <row r="77" spans="2:65" s="9" customFormat="1" x14ac:dyDescent="0.3">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row>
    <row r="78" spans="2:65" s="9" customFormat="1" x14ac:dyDescent="0.3">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row>
    <row r="79" spans="2:65" s="9" customFormat="1" x14ac:dyDescent="0.3">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row>
    <row r="80" spans="2:65" s="9" customFormat="1" x14ac:dyDescent="0.3">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row>
    <row r="81" spans="2:65" s="9" customFormat="1" x14ac:dyDescent="0.3">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row>
    <row r="82" spans="2:65" s="9" customFormat="1" x14ac:dyDescent="0.3">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row>
    <row r="83" spans="2:65" s="9" customFormat="1" x14ac:dyDescent="0.3">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row>
    <row r="84" spans="2:65" s="9" customFormat="1" x14ac:dyDescent="0.3">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row>
    <row r="85" spans="2:65" s="9" customFormat="1" x14ac:dyDescent="0.3">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row>
    <row r="86" spans="2:65" s="9" customFormat="1" x14ac:dyDescent="0.3">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row>
    <row r="87" spans="2:65" s="9" customFormat="1" x14ac:dyDescent="0.3">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row>
    <row r="88" spans="2:65" s="9" customFormat="1" x14ac:dyDescent="0.3">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row>
    <row r="89" spans="2:65" s="9" customFormat="1" x14ac:dyDescent="0.3">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row>
    <row r="90" spans="2:65" s="9" customFormat="1" x14ac:dyDescent="0.3">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row>
    <row r="91" spans="2:65" s="9" customFormat="1" x14ac:dyDescent="0.3">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row>
    <row r="92" spans="2:65" s="9" customFormat="1" x14ac:dyDescent="0.3">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row>
    <row r="93" spans="2:65" s="9" customFormat="1" x14ac:dyDescent="0.3">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row>
    <row r="94" spans="2:65" s="9" customFormat="1" x14ac:dyDescent="0.3">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row>
    <row r="95" spans="2:65" s="9" customFormat="1" x14ac:dyDescent="0.3">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row>
    <row r="96" spans="2:65" s="9" customFormat="1" x14ac:dyDescent="0.3">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row>
    <row r="97" spans="2:65" s="9" customFormat="1" x14ac:dyDescent="0.3">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row>
    <row r="98" spans="2:65" s="9" customFormat="1" x14ac:dyDescent="0.3">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row>
    <row r="99" spans="2:65" s="9" customFormat="1" x14ac:dyDescent="0.3">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row>
    <row r="100" spans="2:65" s="9" customFormat="1" x14ac:dyDescent="0.3">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row>
    <row r="101" spans="2:65" s="9" customFormat="1" x14ac:dyDescent="0.3">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row>
    <row r="102" spans="2:65" s="9" customFormat="1" x14ac:dyDescent="0.3">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row>
    <row r="103" spans="2:65" s="9" customFormat="1" x14ac:dyDescent="0.3">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row>
    <row r="104" spans="2:65" s="9" customFormat="1" x14ac:dyDescent="0.3">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row>
    <row r="105" spans="2:65" s="9" customFormat="1" x14ac:dyDescent="0.3">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row>
    <row r="106" spans="2:65" s="9" customFormat="1" x14ac:dyDescent="0.3">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row>
    <row r="107" spans="2:65" s="9" customFormat="1" x14ac:dyDescent="0.3">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row>
    <row r="108" spans="2:65" s="9" customFormat="1" x14ac:dyDescent="0.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row>
    <row r="109" spans="2:65" s="9" customFormat="1" x14ac:dyDescent="0.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row>
    <row r="110" spans="2:65" s="9" customFormat="1" x14ac:dyDescent="0.3">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row>
    <row r="111" spans="2:65" s="9" customFormat="1" x14ac:dyDescent="0.3">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row>
    <row r="112" spans="2:65" s="9" customFormat="1" x14ac:dyDescent="0.3">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row>
    <row r="113" spans="2:65" s="9" customFormat="1" x14ac:dyDescent="0.3">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row>
    <row r="114" spans="2:65" s="9" customFormat="1" x14ac:dyDescent="0.3">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row>
    <row r="115" spans="2:65" s="9" customFormat="1" x14ac:dyDescent="0.3">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row>
    <row r="116" spans="2:65" s="9" customFormat="1" x14ac:dyDescent="0.3">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row>
    <row r="117" spans="2:65" s="9" customFormat="1" x14ac:dyDescent="0.3">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row>
    <row r="118" spans="2:65" s="9" customFormat="1" x14ac:dyDescent="0.3">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row>
    <row r="119" spans="2:65" s="9" customFormat="1" x14ac:dyDescent="0.3">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row>
    <row r="120" spans="2:65" s="9" customFormat="1" x14ac:dyDescent="0.3">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row>
    <row r="121" spans="2:65" s="9" customFormat="1" x14ac:dyDescent="0.3">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row>
    <row r="122" spans="2:65" s="9" customFormat="1" x14ac:dyDescent="0.3">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row>
    <row r="123" spans="2:65" s="9" customFormat="1" x14ac:dyDescent="0.3">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row>
    <row r="124" spans="2:65" s="9" customFormat="1" x14ac:dyDescent="0.3">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row>
    <row r="125" spans="2:65" s="9" customFormat="1" x14ac:dyDescent="0.3">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row>
    <row r="126" spans="2:65" s="9" customFormat="1" x14ac:dyDescent="0.3">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row>
    <row r="127" spans="2:65" s="9" customFormat="1" x14ac:dyDescent="0.3">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row>
    <row r="128" spans="2:65" s="9" customFormat="1" x14ac:dyDescent="0.3">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row>
    <row r="129" spans="2:65" s="9" customFormat="1" x14ac:dyDescent="0.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row>
    <row r="130" spans="2:65" s="9" customFormat="1" x14ac:dyDescent="0.3">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row>
    <row r="131" spans="2:65" s="9" customFormat="1" x14ac:dyDescent="0.3">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row>
    <row r="132" spans="2:65" s="9" customFormat="1" x14ac:dyDescent="0.3">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row>
    <row r="133" spans="2:65" s="9" customFormat="1" x14ac:dyDescent="0.3">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row>
    <row r="134" spans="2:65" s="9" customFormat="1" x14ac:dyDescent="0.3">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row>
    <row r="135" spans="2:65" s="9" customFormat="1" x14ac:dyDescent="0.3">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row>
    <row r="136" spans="2:65" s="9" customFormat="1" x14ac:dyDescent="0.3">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row>
    <row r="137" spans="2:65" s="9" customFormat="1" x14ac:dyDescent="0.3">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row>
    <row r="138" spans="2:65" s="9" customFormat="1" x14ac:dyDescent="0.3">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row>
    <row r="139" spans="2:65" s="9" customFormat="1" x14ac:dyDescent="0.3">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row>
    <row r="140" spans="2:65" s="9" customFormat="1" x14ac:dyDescent="0.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row>
    <row r="141" spans="2:65" s="9" customFormat="1" x14ac:dyDescent="0.3">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row>
    <row r="142" spans="2:65" s="9" customFormat="1" x14ac:dyDescent="0.3">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row>
    <row r="143" spans="2:65" s="9" customFormat="1" x14ac:dyDescent="0.3">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row>
    <row r="144" spans="2:65" s="9" customFormat="1" x14ac:dyDescent="0.3">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row>
    <row r="145" spans="2:65" s="9" customFormat="1" x14ac:dyDescent="0.3">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row>
    <row r="146" spans="2:65" s="9" customFormat="1" x14ac:dyDescent="0.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row>
    <row r="147" spans="2:65" s="9" customFormat="1" x14ac:dyDescent="0.3">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row>
    <row r="148" spans="2:65" s="9" customFormat="1" x14ac:dyDescent="0.3">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row>
    <row r="149" spans="2:65" s="9" customFormat="1" x14ac:dyDescent="0.3">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row>
    <row r="150" spans="2:65" s="9" customFormat="1" x14ac:dyDescent="0.3">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row>
    <row r="151" spans="2:65" s="9" customFormat="1" x14ac:dyDescent="0.3">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row>
    <row r="152" spans="2:65" s="9" customFormat="1" x14ac:dyDescent="0.3">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row>
    <row r="153" spans="2:65" s="9" customFormat="1" x14ac:dyDescent="0.3">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row>
    <row r="154" spans="2:65" s="9" customFormat="1" x14ac:dyDescent="0.3">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row>
    <row r="155" spans="2:65" s="9" customFormat="1" x14ac:dyDescent="0.3">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row>
    <row r="156" spans="2:65" s="9" customFormat="1" x14ac:dyDescent="0.3">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row>
    <row r="157" spans="2:65" s="9" customFormat="1" x14ac:dyDescent="0.3">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row>
    <row r="158" spans="2:65" s="9" customFormat="1" x14ac:dyDescent="0.3">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row>
    <row r="159" spans="2:65" s="9" customFormat="1" x14ac:dyDescent="0.3">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row>
    <row r="160" spans="2:65" s="9" customFormat="1" x14ac:dyDescent="0.3">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row>
    <row r="161" spans="2:65" s="9" customFormat="1" x14ac:dyDescent="0.3">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row>
    <row r="162" spans="2:65" s="9" customFormat="1" x14ac:dyDescent="0.3">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row>
    <row r="163" spans="2:65" s="9" customFormat="1" x14ac:dyDescent="0.3">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row>
    <row r="164" spans="2:65" s="9" customFormat="1" x14ac:dyDescent="0.3">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row>
    <row r="165" spans="2:65" s="9" customFormat="1" x14ac:dyDescent="0.3">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row>
    <row r="166" spans="2:65" s="9" customFormat="1" x14ac:dyDescent="0.3">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row>
    <row r="167" spans="2:65" s="9" customFormat="1" x14ac:dyDescent="0.3">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row>
    <row r="168" spans="2:65" s="9" customFormat="1" x14ac:dyDescent="0.3">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row>
    <row r="169" spans="2:65" s="9" customFormat="1" x14ac:dyDescent="0.3">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row>
    <row r="170" spans="2:65" s="9" customFormat="1" x14ac:dyDescent="0.3">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row>
    <row r="171" spans="2:65" s="9" customFormat="1" x14ac:dyDescent="0.3">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row>
    <row r="172" spans="2:65" s="9" customFormat="1" x14ac:dyDescent="0.3">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row>
    <row r="173" spans="2:65" s="9" customFormat="1" x14ac:dyDescent="0.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row>
    <row r="174" spans="2:65" s="9" customFormat="1" x14ac:dyDescent="0.3">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row>
    <row r="175" spans="2:65" s="9" customFormat="1" x14ac:dyDescent="0.3">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row>
    <row r="176" spans="2:65" s="9" customFormat="1" x14ac:dyDescent="0.3">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row>
    <row r="177" spans="2:65" s="9" customFormat="1" x14ac:dyDescent="0.3">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row>
    <row r="178" spans="2:65" s="9" customFormat="1" x14ac:dyDescent="0.3">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row>
    <row r="179" spans="2:65" s="9" customFormat="1" x14ac:dyDescent="0.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row>
    <row r="180" spans="2:65" s="9" customFormat="1" x14ac:dyDescent="0.3">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row>
    <row r="181" spans="2:65" s="9" customFormat="1" x14ac:dyDescent="0.3">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row>
    <row r="182" spans="2:65" s="9" customFormat="1" x14ac:dyDescent="0.3">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row>
    <row r="183" spans="2:65" s="9" customFormat="1" x14ac:dyDescent="0.3">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row>
    <row r="184" spans="2:65" s="9" customFormat="1" x14ac:dyDescent="0.3">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row>
    <row r="185" spans="2:65" s="9" customFormat="1" x14ac:dyDescent="0.3">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row>
    <row r="186" spans="2:65" s="9" customFormat="1" x14ac:dyDescent="0.3">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row>
    <row r="187" spans="2:65" s="9" customFormat="1" x14ac:dyDescent="0.3">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row>
    <row r="188" spans="2:65" s="9" customFormat="1" x14ac:dyDescent="0.3">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row>
    <row r="189" spans="2:65" s="9" customFormat="1" x14ac:dyDescent="0.3">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row>
    <row r="190" spans="2:65" s="9" customFormat="1" x14ac:dyDescent="0.3">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row>
    <row r="191" spans="2:65" s="9" customFormat="1" x14ac:dyDescent="0.3">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row>
    <row r="192" spans="2:65" s="9" customFormat="1" x14ac:dyDescent="0.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row>
    <row r="193" spans="2:65" s="9" customFormat="1" x14ac:dyDescent="0.3">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row>
    <row r="194" spans="2:65" s="9" customFormat="1" x14ac:dyDescent="0.3">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row>
    <row r="195" spans="2:65" s="9" customFormat="1" x14ac:dyDescent="0.3">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row>
    <row r="196" spans="2:65" s="9" customFormat="1" x14ac:dyDescent="0.3">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row>
    <row r="197" spans="2:65" s="9" customFormat="1" x14ac:dyDescent="0.3">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row>
    <row r="198" spans="2:65" s="9" customFormat="1" x14ac:dyDescent="0.3">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row>
    <row r="199" spans="2:65" s="9" customFormat="1" x14ac:dyDescent="0.3">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row>
    <row r="200" spans="2:65" s="9" customFormat="1" x14ac:dyDescent="0.3">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row>
    <row r="201" spans="2:65" s="9" customFormat="1" x14ac:dyDescent="0.3">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row>
    <row r="202" spans="2:65" s="9" customFormat="1" x14ac:dyDescent="0.3">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row>
    <row r="203" spans="2:65" s="9" customFormat="1" x14ac:dyDescent="0.3">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row>
    <row r="204" spans="2:65" s="9" customFormat="1" x14ac:dyDescent="0.3">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row>
    <row r="205" spans="2:65" s="9" customFormat="1" x14ac:dyDescent="0.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row>
    <row r="206" spans="2:65" s="9" customFormat="1" x14ac:dyDescent="0.3">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row>
    <row r="207" spans="2:65" s="9" customFormat="1" x14ac:dyDescent="0.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row>
    <row r="208" spans="2:65" s="9" customFormat="1" x14ac:dyDescent="0.3">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row>
    <row r="209" spans="2:65" s="9" customFormat="1" x14ac:dyDescent="0.3">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row>
    <row r="210" spans="2:65" s="9" customFormat="1" x14ac:dyDescent="0.3">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row>
    <row r="211" spans="2:65" s="9" customFormat="1" x14ac:dyDescent="0.3">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row>
    <row r="212" spans="2:65" s="9" customFormat="1" x14ac:dyDescent="0.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row>
    <row r="213" spans="2:65" s="9" customFormat="1" x14ac:dyDescent="0.3">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row>
    <row r="214" spans="2:65" s="9" customFormat="1" x14ac:dyDescent="0.3">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row>
    <row r="215" spans="2:65" s="9" customFormat="1" x14ac:dyDescent="0.3">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row>
    <row r="216" spans="2:65" s="9" customFormat="1" x14ac:dyDescent="0.3">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row>
    <row r="217" spans="2:65" s="9" customFormat="1" x14ac:dyDescent="0.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row>
    <row r="218" spans="2:65" s="9" customFormat="1" x14ac:dyDescent="0.3">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row>
    <row r="219" spans="2:65" s="9" customFormat="1" x14ac:dyDescent="0.3">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row>
    <row r="220" spans="2:65" s="9" customFormat="1" x14ac:dyDescent="0.3">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row>
    <row r="221" spans="2:65" s="9" customFormat="1" x14ac:dyDescent="0.3">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row>
    <row r="222" spans="2:65" s="9" customFormat="1" x14ac:dyDescent="0.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row>
    <row r="223" spans="2:65" s="9" customFormat="1" x14ac:dyDescent="0.3">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row>
    <row r="224" spans="2:65" s="9" customFormat="1" x14ac:dyDescent="0.3">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row>
    <row r="225" spans="2:65" s="9" customFormat="1" x14ac:dyDescent="0.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row>
    <row r="226" spans="2:65" s="9" customFormat="1" x14ac:dyDescent="0.3">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row>
    <row r="227" spans="2:65" s="9" customFormat="1" x14ac:dyDescent="0.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row>
    <row r="228" spans="2:65" s="9" customFormat="1" x14ac:dyDescent="0.3">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row>
    <row r="229" spans="2:65" s="9" customFormat="1" x14ac:dyDescent="0.3">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row>
    <row r="230" spans="2:65" s="9" customFormat="1" x14ac:dyDescent="0.3">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row>
    <row r="231" spans="2:65" s="9" customFormat="1" x14ac:dyDescent="0.3">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row>
    <row r="232" spans="2:65" s="9" customFormat="1" x14ac:dyDescent="0.3">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row>
    <row r="233" spans="2:65" s="9" customFormat="1" x14ac:dyDescent="0.3">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row>
    <row r="234" spans="2:65" s="9" customFormat="1" x14ac:dyDescent="0.3">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row>
    <row r="235" spans="2:65" s="9" customFormat="1" x14ac:dyDescent="0.3">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row>
    <row r="236" spans="2:65" s="9" customFormat="1" x14ac:dyDescent="0.3">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row>
    <row r="237" spans="2:65" s="9" customFormat="1" x14ac:dyDescent="0.3">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row>
    <row r="238" spans="2:65" s="9" customFormat="1" x14ac:dyDescent="0.3">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row>
    <row r="239" spans="2:65" s="9" customFormat="1" x14ac:dyDescent="0.3">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row>
    <row r="240" spans="2:65" s="9" customFormat="1" x14ac:dyDescent="0.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row>
    <row r="241" spans="2:65" s="9" customFormat="1" x14ac:dyDescent="0.3">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row>
    <row r="242" spans="2:65" s="9" customFormat="1" x14ac:dyDescent="0.3">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row>
    <row r="243" spans="2:65" s="9" customFormat="1" x14ac:dyDescent="0.3">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row>
    <row r="244" spans="2:65" s="9" customFormat="1" x14ac:dyDescent="0.3">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row>
    <row r="245" spans="2:65" s="9" customFormat="1" x14ac:dyDescent="0.3">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row>
    <row r="246" spans="2:65" s="9" customFormat="1" x14ac:dyDescent="0.3">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row>
    <row r="247" spans="2:65" s="9" customFormat="1" x14ac:dyDescent="0.3">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row>
    <row r="248" spans="2:65" s="9" customFormat="1" x14ac:dyDescent="0.3">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row>
    <row r="249" spans="2:65" s="9" customFormat="1" x14ac:dyDescent="0.3">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row>
    <row r="250" spans="2:65" s="9" customFormat="1" x14ac:dyDescent="0.3">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row>
    <row r="251" spans="2:65" s="9" customFormat="1" x14ac:dyDescent="0.3">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row>
    <row r="252" spans="2:65" s="9" customFormat="1" x14ac:dyDescent="0.3">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row>
    <row r="253" spans="2:65" s="9" customFormat="1" x14ac:dyDescent="0.3">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row>
    <row r="254" spans="2:65" s="9" customFormat="1" x14ac:dyDescent="0.3">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row>
    <row r="255" spans="2:65" s="9" customFormat="1" x14ac:dyDescent="0.3">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row>
    <row r="256" spans="2:65" s="9" customFormat="1" x14ac:dyDescent="0.3">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row>
    <row r="257" spans="2:65" s="9" customFormat="1" x14ac:dyDescent="0.3">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row>
    <row r="258" spans="2:65" s="9" customFormat="1" x14ac:dyDescent="0.3">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row>
    <row r="259" spans="2:65" s="9" customFormat="1" x14ac:dyDescent="0.3">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row>
    <row r="260" spans="2:65" s="9" customFormat="1" x14ac:dyDescent="0.3">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row>
    <row r="261" spans="2:65" s="9" customFormat="1" x14ac:dyDescent="0.3">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row>
    <row r="262" spans="2:65" s="9" customFormat="1" x14ac:dyDescent="0.3">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row>
    <row r="263" spans="2:65" s="9" customFormat="1" x14ac:dyDescent="0.3">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row>
    <row r="264" spans="2:65" s="9" customFormat="1" x14ac:dyDescent="0.3">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row>
    <row r="265" spans="2:65" s="9" customFormat="1" x14ac:dyDescent="0.3">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row>
    <row r="266" spans="2:65" s="9" customFormat="1" x14ac:dyDescent="0.3">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row>
    <row r="267" spans="2:65" s="9" customFormat="1" x14ac:dyDescent="0.3">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row>
    <row r="268" spans="2:65" s="9" customFormat="1" x14ac:dyDescent="0.3">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row>
    <row r="269" spans="2:65" s="9" customFormat="1" x14ac:dyDescent="0.3">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row>
    <row r="270" spans="2:65" s="9" customFormat="1" x14ac:dyDescent="0.3">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row>
    <row r="271" spans="2:65" s="9" customFormat="1" x14ac:dyDescent="0.3">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row>
    <row r="272" spans="2:65" s="9" customFormat="1" x14ac:dyDescent="0.3">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row>
    <row r="273" spans="2:65" s="9" customFormat="1" x14ac:dyDescent="0.3">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row>
    <row r="274" spans="2:65" s="9" customFormat="1" x14ac:dyDescent="0.3">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row>
    <row r="275" spans="2:65" s="9" customFormat="1" x14ac:dyDescent="0.3">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row>
    <row r="276" spans="2:65" s="9" customFormat="1" x14ac:dyDescent="0.3">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row>
    <row r="277" spans="2:65" s="9" customFormat="1" x14ac:dyDescent="0.3">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row>
    <row r="278" spans="2:65" s="9" customFormat="1" x14ac:dyDescent="0.3">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row>
    <row r="279" spans="2:65" s="9" customFormat="1" x14ac:dyDescent="0.3">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row>
    <row r="280" spans="2:65" s="9" customFormat="1" x14ac:dyDescent="0.3">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row>
    <row r="281" spans="2:65" s="9" customFormat="1" x14ac:dyDescent="0.3">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row>
    <row r="282" spans="2:65" s="9" customFormat="1" x14ac:dyDescent="0.3">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row>
    <row r="283" spans="2:65" s="9" customFormat="1" x14ac:dyDescent="0.3">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row>
    <row r="284" spans="2:65" s="9" customFormat="1" x14ac:dyDescent="0.3">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row>
    <row r="285" spans="2:65" s="9" customFormat="1" x14ac:dyDescent="0.3">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row>
    <row r="286" spans="2:65" s="9" customFormat="1" x14ac:dyDescent="0.3">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row>
    <row r="287" spans="2:65" s="9" customFormat="1" x14ac:dyDescent="0.3">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row>
    <row r="288" spans="2:65" s="9" customFormat="1" x14ac:dyDescent="0.3">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row>
    <row r="289" spans="2:65" s="9" customFormat="1" x14ac:dyDescent="0.3">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row>
    <row r="290" spans="2:65" s="9" customFormat="1" x14ac:dyDescent="0.3">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row>
    <row r="291" spans="2:65" s="9" customFormat="1" x14ac:dyDescent="0.3">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row>
    <row r="292" spans="2:65" s="9" customFormat="1" x14ac:dyDescent="0.3">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row>
    <row r="293" spans="2:65" s="9" customFormat="1" x14ac:dyDescent="0.3">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row>
    <row r="294" spans="2:65" s="9" customFormat="1" x14ac:dyDescent="0.3">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row>
    <row r="295" spans="2:65" s="9" customFormat="1" x14ac:dyDescent="0.3">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row>
    <row r="296" spans="2:65" s="9" customFormat="1" x14ac:dyDescent="0.3">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row>
    <row r="297" spans="2:65" s="9" customFormat="1" x14ac:dyDescent="0.3">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row>
    <row r="298" spans="2:65" s="9" customFormat="1" x14ac:dyDescent="0.3">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row>
    <row r="299" spans="2:65" s="9" customFormat="1" x14ac:dyDescent="0.3">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row>
    <row r="300" spans="2:65" s="9" customFormat="1" x14ac:dyDescent="0.3">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row>
    <row r="301" spans="2:65" s="9" customFormat="1" x14ac:dyDescent="0.3">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row>
    <row r="302" spans="2:65" s="9" customFormat="1" x14ac:dyDescent="0.3">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row>
    <row r="303" spans="2:65" s="9" customFormat="1" x14ac:dyDescent="0.3">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row>
    <row r="304" spans="2:65" s="9" customFormat="1" x14ac:dyDescent="0.3">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row>
    <row r="305" spans="2:65" s="9" customFormat="1" x14ac:dyDescent="0.3">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row>
    <row r="306" spans="2:65" s="9" customFormat="1" x14ac:dyDescent="0.3">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row>
    <row r="307" spans="2:65" s="9" customFormat="1" x14ac:dyDescent="0.3">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row>
    <row r="308" spans="2:65" s="9" customFormat="1" x14ac:dyDescent="0.3">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row>
    <row r="309" spans="2:65" s="9" customFormat="1" x14ac:dyDescent="0.3">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row>
    <row r="310" spans="2:65" s="9" customFormat="1" x14ac:dyDescent="0.3">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row>
    <row r="311" spans="2:65" s="9" customFormat="1" x14ac:dyDescent="0.3">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row>
    <row r="312" spans="2:65" s="9" customFormat="1" x14ac:dyDescent="0.3">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row>
    <row r="313" spans="2:65" s="9" customFormat="1" x14ac:dyDescent="0.3">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row>
    <row r="314" spans="2:65" s="9" customFormat="1" x14ac:dyDescent="0.3">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row>
    <row r="315" spans="2:65" s="9" customFormat="1" x14ac:dyDescent="0.3">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row>
    <row r="316" spans="2:65" s="9" customFormat="1" x14ac:dyDescent="0.3">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row>
    <row r="317" spans="2:65" s="9" customFormat="1" x14ac:dyDescent="0.3">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row>
    <row r="318" spans="2:65" s="9" customFormat="1" x14ac:dyDescent="0.3">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row>
    <row r="319" spans="2:65" s="9" customFormat="1" x14ac:dyDescent="0.3">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row>
    <row r="320" spans="2:65" s="9" customFormat="1" x14ac:dyDescent="0.3">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row>
    <row r="321" spans="2:65" s="9" customFormat="1" x14ac:dyDescent="0.3">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row>
    <row r="322" spans="2:65" s="9" customFormat="1" x14ac:dyDescent="0.3">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row>
    <row r="323" spans="2:65" s="9" customFormat="1" x14ac:dyDescent="0.3">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row>
    <row r="324" spans="2:65" s="9" customFormat="1" x14ac:dyDescent="0.3">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row>
    <row r="325" spans="2:65" s="9" customFormat="1" x14ac:dyDescent="0.3">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row>
    <row r="326" spans="2:65" s="9" customFormat="1" x14ac:dyDescent="0.3">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row>
    <row r="327" spans="2:65" s="9" customFormat="1" x14ac:dyDescent="0.3">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row>
    <row r="328" spans="2:65" s="9" customFormat="1" x14ac:dyDescent="0.3">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row>
    <row r="329" spans="2:65" s="9" customFormat="1" x14ac:dyDescent="0.3">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row>
    <row r="330" spans="2:65" s="9" customFormat="1" x14ac:dyDescent="0.3">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row>
    <row r="331" spans="2:65" s="9" customFormat="1" x14ac:dyDescent="0.3">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row>
    <row r="332" spans="2:65" s="9" customFormat="1" x14ac:dyDescent="0.3">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row>
    <row r="333" spans="2:65" s="9" customFormat="1" x14ac:dyDescent="0.3">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row>
    <row r="334" spans="2:65" s="9" customFormat="1" x14ac:dyDescent="0.3">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row>
    <row r="335" spans="2:65" s="9" customFormat="1" x14ac:dyDescent="0.3">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row>
    <row r="336" spans="2:65" s="9" customFormat="1" x14ac:dyDescent="0.3">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row>
    <row r="337" spans="2:65" s="9" customFormat="1" x14ac:dyDescent="0.3">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row>
    <row r="338" spans="2:65" s="9" customFormat="1" x14ac:dyDescent="0.3">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row>
    <row r="339" spans="2:65" s="9" customFormat="1" x14ac:dyDescent="0.3">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row>
    <row r="340" spans="2:65" s="9" customFormat="1" x14ac:dyDescent="0.3">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row>
    <row r="341" spans="2:65" s="9" customFormat="1" x14ac:dyDescent="0.3">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row>
    <row r="342" spans="2:65" s="9" customFormat="1" x14ac:dyDescent="0.3">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row>
    <row r="343" spans="2:65" s="9" customFormat="1" x14ac:dyDescent="0.3">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row>
    <row r="344" spans="2:65" s="9" customFormat="1" x14ac:dyDescent="0.3">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row>
    <row r="345" spans="2:65" s="9" customFormat="1" x14ac:dyDescent="0.3">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row>
    <row r="346" spans="2:65" s="9" customFormat="1" x14ac:dyDescent="0.3">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row>
    <row r="347" spans="2:65" s="9" customFormat="1" x14ac:dyDescent="0.3">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row>
    <row r="348" spans="2:65" s="9" customFormat="1" x14ac:dyDescent="0.3">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row>
    <row r="349" spans="2:65" s="9" customFormat="1" x14ac:dyDescent="0.3">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row>
    <row r="350" spans="2:65" s="9" customFormat="1" x14ac:dyDescent="0.3">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row>
    <row r="351" spans="2:65" s="9" customFormat="1" x14ac:dyDescent="0.3">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row>
    <row r="352" spans="2:65" s="9" customFormat="1" x14ac:dyDescent="0.3">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row>
    <row r="353" spans="2:65" s="9" customFormat="1" x14ac:dyDescent="0.3">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row>
    <row r="354" spans="2:65" s="9" customFormat="1" x14ac:dyDescent="0.3">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row>
    <row r="355" spans="2:65" s="9" customFormat="1" x14ac:dyDescent="0.3">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row>
    <row r="356" spans="2:65" s="9" customFormat="1" x14ac:dyDescent="0.3">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row>
    <row r="357" spans="2:65" s="9" customFormat="1" x14ac:dyDescent="0.3">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row>
    <row r="358" spans="2:65" s="9" customFormat="1" x14ac:dyDescent="0.3">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row>
    <row r="359" spans="2:65" s="9" customFormat="1" x14ac:dyDescent="0.3">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row>
    <row r="360" spans="2:65" s="9" customFormat="1" x14ac:dyDescent="0.3">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row>
    <row r="361" spans="2:65" s="9" customFormat="1" x14ac:dyDescent="0.3">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row>
    <row r="362" spans="2:65" s="9" customFormat="1" x14ac:dyDescent="0.3">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row>
    <row r="363" spans="2:65" s="9" customFormat="1" x14ac:dyDescent="0.3">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row>
    <row r="364" spans="2:65" s="9" customFormat="1" x14ac:dyDescent="0.3">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row>
    <row r="365" spans="2:65" s="9" customFormat="1" x14ac:dyDescent="0.3">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5"/>
    </row>
    <row r="366" spans="2:65" s="9" customFormat="1" x14ac:dyDescent="0.3">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row>
    <row r="367" spans="2:65" s="9" customFormat="1" x14ac:dyDescent="0.3">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c r="BK367" s="15"/>
      <c r="BL367" s="15"/>
      <c r="BM367" s="15"/>
    </row>
    <row r="368" spans="2:65" s="9" customFormat="1" x14ac:dyDescent="0.3">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row>
    <row r="369" spans="2:65" s="9" customFormat="1" x14ac:dyDescent="0.3">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5"/>
    </row>
    <row r="370" spans="2:65" s="9" customFormat="1" x14ac:dyDescent="0.3">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row>
    <row r="371" spans="2:65" s="9" customFormat="1" x14ac:dyDescent="0.3">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5"/>
    </row>
    <row r="372" spans="2:65" s="9" customFormat="1" x14ac:dyDescent="0.3">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row>
    <row r="373" spans="2:65" s="9" customFormat="1" x14ac:dyDescent="0.3">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row>
    <row r="374" spans="2:65" s="9" customFormat="1" x14ac:dyDescent="0.3">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row>
    <row r="375" spans="2:65" s="9" customFormat="1" x14ac:dyDescent="0.3">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5"/>
    </row>
    <row r="376" spans="2:65" s="9" customFormat="1" x14ac:dyDescent="0.3">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row>
    <row r="377" spans="2:65" s="9" customFormat="1" x14ac:dyDescent="0.3">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5"/>
    </row>
    <row r="378" spans="2:65" s="9" customFormat="1" x14ac:dyDescent="0.3">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row>
    <row r="379" spans="2:65" s="9" customFormat="1" x14ac:dyDescent="0.3">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row>
    <row r="380" spans="2:65" s="9" customFormat="1" x14ac:dyDescent="0.3">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row>
    <row r="381" spans="2:65" s="9" customFormat="1" x14ac:dyDescent="0.3">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5"/>
    </row>
    <row r="382" spans="2:65" s="9" customFormat="1" x14ac:dyDescent="0.3">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row>
    <row r="383" spans="2:65" s="9" customFormat="1" x14ac:dyDescent="0.3">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5"/>
    </row>
    <row r="384" spans="2:65" s="9" customFormat="1" x14ac:dyDescent="0.3">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row>
    <row r="385" spans="2:65" s="9" customFormat="1" x14ac:dyDescent="0.3">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c r="BK385" s="15"/>
      <c r="BL385" s="15"/>
      <c r="BM385" s="15"/>
    </row>
    <row r="386" spans="2:65" s="9" customFormat="1" x14ac:dyDescent="0.3">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row>
    <row r="387" spans="2:65" s="9" customFormat="1" x14ac:dyDescent="0.3">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c r="BK387" s="15"/>
      <c r="BL387" s="15"/>
      <c r="BM387" s="15"/>
    </row>
    <row r="388" spans="2:65" s="9" customFormat="1" x14ac:dyDescent="0.3">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row>
    <row r="389" spans="2:65" s="9" customFormat="1" x14ac:dyDescent="0.3">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c r="BK389" s="15"/>
      <c r="BL389" s="15"/>
      <c r="BM389" s="15"/>
    </row>
    <row r="390" spans="2:65" s="9" customFormat="1" x14ac:dyDescent="0.3">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5"/>
    </row>
    <row r="391" spans="2:65" s="9" customFormat="1" x14ac:dyDescent="0.3">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c r="BK391" s="15"/>
      <c r="BL391" s="15"/>
      <c r="BM391" s="15"/>
    </row>
    <row r="392" spans="2:65" s="9" customFormat="1" x14ac:dyDescent="0.3">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row>
    <row r="393" spans="2:65" s="9" customFormat="1" x14ac:dyDescent="0.3">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c r="BK393" s="15"/>
      <c r="BL393" s="15"/>
      <c r="BM393" s="15"/>
    </row>
    <row r="394" spans="2:65" s="9" customFormat="1" x14ac:dyDescent="0.3">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5"/>
    </row>
    <row r="395" spans="2:65" s="9" customFormat="1" x14ac:dyDescent="0.3">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c r="BK395" s="15"/>
      <c r="BL395" s="15"/>
      <c r="BM395" s="15"/>
    </row>
    <row r="396" spans="2:65" s="9" customFormat="1" x14ac:dyDescent="0.3">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5"/>
    </row>
    <row r="397" spans="2:65" s="9" customFormat="1" x14ac:dyDescent="0.3">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c r="BK397" s="15"/>
      <c r="BL397" s="15"/>
      <c r="BM397" s="15"/>
    </row>
    <row r="398" spans="2:65" s="9" customFormat="1" x14ac:dyDescent="0.3">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row>
    <row r="399" spans="2:65" s="9" customFormat="1" x14ac:dyDescent="0.3">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c r="BK399" s="15"/>
      <c r="BL399" s="15"/>
      <c r="BM399" s="15"/>
    </row>
    <row r="400" spans="2:65" s="9" customFormat="1" x14ac:dyDescent="0.3">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row>
    <row r="401" spans="2:65" s="9" customFormat="1" x14ac:dyDescent="0.3">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c r="BK401" s="15"/>
      <c r="BL401" s="15"/>
      <c r="BM401" s="15"/>
    </row>
    <row r="402" spans="2:65" s="9" customFormat="1" x14ac:dyDescent="0.3">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row>
    <row r="403" spans="2:65" s="9" customFormat="1" x14ac:dyDescent="0.3">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c r="BK403" s="15"/>
      <c r="BL403" s="15"/>
      <c r="BM403" s="15"/>
    </row>
    <row r="404" spans="2:65" s="9" customFormat="1" x14ac:dyDescent="0.3">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row>
    <row r="405" spans="2:65" s="9" customFormat="1" x14ac:dyDescent="0.3">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c r="BK405" s="15"/>
      <c r="BL405" s="15"/>
      <c r="BM405" s="15"/>
    </row>
    <row r="406" spans="2:65" s="9" customFormat="1" x14ac:dyDescent="0.3">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row>
    <row r="407" spans="2:65" s="9" customFormat="1" x14ac:dyDescent="0.3">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c r="BK407" s="15"/>
      <c r="BL407" s="15"/>
      <c r="BM407" s="15"/>
    </row>
    <row r="408" spans="2:65" s="9" customFormat="1" x14ac:dyDescent="0.3">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row>
    <row r="409" spans="2:65" s="9" customFormat="1" x14ac:dyDescent="0.3">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c r="BK409" s="15"/>
      <c r="BL409" s="15"/>
      <c r="BM409" s="15"/>
    </row>
    <row r="410" spans="2:65" s="9" customFormat="1" x14ac:dyDescent="0.3">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row>
    <row r="411" spans="2:65" s="9" customFormat="1" x14ac:dyDescent="0.3">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c r="BK411" s="15"/>
      <c r="BL411" s="15"/>
      <c r="BM411" s="15"/>
    </row>
    <row r="412" spans="2:65" s="9" customFormat="1" x14ac:dyDescent="0.3">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row>
    <row r="413" spans="2:65" s="9" customFormat="1" x14ac:dyDescent="0.3">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c r="BK413" s="15"/>
      <c r="BL413" s="15"/>
      <c r="BM413" s="15"/>
    </row>
    <row r="414" spans="2:65" s="9" customFormat="1" x14ac:dyDescent="0.3">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row>
    <row r="415" spans="2:65" s="9" customFormat="1" x14ac:dyDescent="0.3">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c r="BK415" s="15"/>
      <c r="BL415" s="15"/>
      <c r="BM415" s="15"/>
    </row>
    <row r="416" spans="2:65" s="9" customFormat="1" x14ac:dyDescent="0.3">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5"/>
    </row>
    <row r="417" spans="2:65" s="9" customFormat="1" x14ac:dyDescent="0.3">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c r="BK417" s="15"/>
      <c r="BL417" s="15"/>
      <c r="BM417" s="15"/>
    </row>
    <row r="418" spans="2:65" s="9" customFormat="1" x14ac:dyDescent="0.3">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5"/>
    </row>
    <row r="419" spans="2:65" s="9" customFormat="1" x14ac:dyDescent="0.3">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c r="BK419" s="15"/>
      <c r="BL419" s="15"/>
      <c r="BM419" s="15"/>
    </row>
    <row r="420" spans="2:65" s="9" customFormat="1" x14ac:dyDescent="0.3">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5"/>
    </row>
    <row r="421" spans="2:65" s="9" customFormat="1" x14ac:dyDescent="0.3">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c r="BK421" s="15"/>
      <c r="BL421" s="15"/>
      <c r="BM421" s="15"/>
    </row>
    <row r="422" spans="2:65" s="9" customFormat="1" x14ac:dyDescent="0.3">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5"/>
    </row>
    <row r="423" spans="2:65" s="9" customFormat="1" x14ac:dyDescent="0.3">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c r="BK423" s="15"/>
      <c r="BL423" s="15"/>
      <c r="BM423" s="15"/>
    </row>
    <row r="424" spans="2:65" s="9" customFormat="1" x14ac:dyDescent="0.3">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5"/>
    </row>
    <row r="425" spans="2:65" s="9" customFormat="1" x14ac:dyDescent="0.3">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c r="BK425" s="15"/>
      <c r="BL425" s="15"/>
      <c r="BM425" s="15"/>
    </row>
    <row r="426" spans="2:65" s="9" customFormat="1" x14ac:dyDescent="0.3">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5"/>
    </row>
    <row r="427" spans="2:65" s="9" customFormat="1" x14ac:dyDescent="0.3">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c r="BK427" s="15"/>
      <c r="BL427" s="15"/>
      <c r="BM427" s="15"/>
    </row>
    <row r="428" spans="2:65" s="9" customFormat="1" x14ac:dyDescent="0.3">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row>
    <row r="429" spans="2:65" s="9" customFormat="1" x14ac:dyDescent="0.3">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c r="BK429" s="15"/>
      <c r="BL429" s="15"/>
      <c r="BM429" s="15"/>
    </row>
    <row r="430" spans="2:65" s="9" customFormat="1" x14ac:dyDescent="0.3">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5"/>
    </row>
    <row r="431" spans="2:65" s="9" customFormat="1" x14ac:dyDescent="0.3">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c r="BK431" s="15"/>
      <c r="BL431" s="15"/>
      <c r="BM431" s="15"/>
    </row>
    <row r="432" spans="2:65" s="9" customFormat="1" x14ac:dyDescent="0.3">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5"/>
    </row>
    <row r="433" spans="2:65" s="9" customFormat="1" x14ac:dyDescent="0.3">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c r="BK433" s="15"/>
      <c r="BL433" s="15"/>
      <c r="BM433" s="15"/>
    </row>
    <row r="434" spans="2:65" s="9" customFormat="1" x14ac:dyDescent="0.3">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5"/>
    </row>
    <row r="435" spans="2:65" s="9" customFormat="1" x14ac:dyDescent="0.3">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c r="BK435" s="15"/>
      <c r="BL435" s="15"/>
      <c r="BM435" s="15"/>
    </row>
    <row r="436" spans="2:65" s="9" customFormat="1" x14ac:dyDescent="0.3">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5"/>
    </row>
    <row r="437" spans="2:65" s="9" customFormat="1" x14ac:dyDescent="0.3">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c r="BK437" s="15"/>
      <c r="BL437" s="15"/>
      <c r="BM437" s="15"/>
    </row>
    <row r="438" spans="2:65" s="9" customFormat="1" x14ac:dyDescent="0.3">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5"/>
    </row>
    <row r="439" spans="2:65" s="9" customFormat="1" x14ac:dyDescent="0.3">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c r="BK439" s="15"/>
      <c r="BL439" s="15"/>
      <c r="BM439" s="15"/>
    </row>
    <row r="440" spans="2:65" s="9" customFormat="1" x14ac:dyDescent="0.3">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row>
    <row r="441" spans="2:65" s="9" customFormat="1" x14ac:dyDescent="0.3">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c r="BK441" s="15"/>
      <c r="BL441" s="15"/>
      <c r="BM441" s="15"/>
    </row>
    <row r="442" spans="2:65" s="9" customFormat="1" x14ac:dyDescent="0.3">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5"/>
    </row>
    <row r="443" spans="2:65" s="9" customFormat="1" x14ac:dyDescent="0.3">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c r="BK443" s="15"/>
      <c r="BL443" s="15"/>
      <c r="BM443" s="15"/>
    </row>
    <row r="444" spans="2:65" s="9" customFormat="1" x14ac:dyDescent="0.3">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row>
    <row r="445" spans="2:65" s="9" customFormat="1" x14ac:dyDescent="0.3">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c r="BK445" s="15"/>
      <c r="BL445" s="15"/>
      <c r="BM445" s="15"/>
    </row>
    <row r="446" spans="2:65" s="9" customFormat="1" x14ac:dyDescent="0.3">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row>
    <row r="447" spans="2:65" s="9" customFormat="1" x14ac:dyDescent="0.3">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c r="BK447" s="15"/>
      <c r="BL447" s="15"/>
      <c r="BM447" s="15"/>
    </row>
    <row r="448" spans="2:65" s="9" customFormat="1" x14ac:dyDescent="0.3">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row>
    <row r="449" spans="2:65" s="9" customFormat="1" x14ac:dyDescent="0.3">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row>
    <row r="450" spans="2:65" s="9" customFormat="1" x14ac:dyDescent="0.3">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row>
    <row r="451" spans="2:65" s="9" customFormat="1" x14ac:dyDescent="0.3">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c r="BK451" s="15"/>
      <c r="BL451" s="15"/>
      <c r="BM451" s="15"/>
    </row>
    <row r="452" spans="2:65" s="9" customFormat="1" x14ac:dyDescent="0.3">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row>
    <row r="453" spans="2:65" s="9" customFormat="1" x14ac:dyDescent="0.3">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c r="BK453" s="15"/>
      <c r="BL453" s="15"/>
      <c r="BM453" s="15"/>
    </row>
    <row r="454" spans="2:65" s="9" customFormat="1" x14ac:dyDescent="0.3">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row>
    <row r="455" spans="2:65" s="9" customFormat="1" x14ac:dyDescent="0.3">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c r="BK455" s="15"/>
      <c r="BL455" s="15"/>
      <c r="BM455" s="15"/>
    </row>
    <row r="456" spans="2:65" s="9" customFormat="1" x14ac:dyDescent="0.3">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5"/>
    </row>
    <row r="457" spans="2:65" s="9" customFormat="1" x14ac:dyDescent="0.3">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c r="BA457" s="15"/>
      <c r="BB457" s="15"/>
      <c r="BC457" s="15"/>
      <c r="BD457" s="15"/>
      <c r="BE457" s="15"/>
      <c r="BF457" s="15"/>
      <c r="BG457" s="15"/>
      <c r="BH457" s="15"/>
      <c r="BI457" s="15"/>
      <c r="BJ457" s="15"/>
      <c r="BK457" s="15"/>
      <c r="BL457" s="15"/>
      <c r="BM457" s="15"/>
    </row>
    <row r="458" spans="2:65" s="9" customFormat="1" x14ac:dyDescent="0.3">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c r="BA458" s="15"/>
      <c r="BB458" s="15"/>
      <c r="BC458" s="15"/>
      <c r="BD458" s="15"/>
      <c r="BE458" s="15"/>
      <c r="BF458" s="15"/>
      <c r="BG458" s="15"/>
      <c r="BH458" s="15"/>
      <c r="BI458" s="15"/>
      <c r="BJ458" s="15"/>
      <c r="BK458" s="15"/>
      <c r="BL458" s="15"/>
      <c r="BM458" s="15"/>
    </row>
    <row r="459" spans="2:65" s="9" customFormat="1" x14ac:dyDescent="0.3">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c r="BA459" s="15"/>
      <c r="BB459" s="15"/>
      <c r="BC459" s="15"/>
      <c r="BD459" s="15"/>
      <c r="BE459" s="15"/>
      <c r="BF459" s="15"/>
      <c r="BG459" s="15"/>
      <c r="BH459" s="15"/>
      <c r="BI459" s="15"/>
      <c r="BJ459" s="15"/>
      <c r="BK459" s="15"/>
      <c r="BL459" s="15"/>
      <c r="BM459" s="15"/>
    </row>
    <row r="460" spans="2:65" s="9" customFormat="1" x14ac:dyDescent="0.3">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c r="BA460" s="15"/>
      <c r="BB460" s="15"/>
      <c r="BC460" s="15"/>
      <c r="BD460" s="15"/>
      <c r="BE460" s="15"/>
      <c r="BF460" s="15"/>
      <c r="BG460" s="15"/>
      <c r="BH460" s="15"/>
      <c r="BI460" s="15"/>
      <c r="BJ460" s="15"/>
      <c r="BK460" s="15"/>
      <c r="BL460" s="15"/>
      <c r="BM460" s="15"/>
    </row>
    <row r="461" spans="2:65" s="9" customFormat="1" x14ac:dyDescent="0.3">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c r="BA461" s="15"/>
      <c r="BB461" s="15"/>
      <c r="BC461" s="15"/>
      <c r="BD461" s="15"/>
      <c r="BE461" s="15"/>
      <c r="BF461" s="15"/>
      <c r="BG461" s="15"/>
      <c r="BH461" s="15"/>
      <c r="BI461" s="15"/>
      <c r="BJ461" s="15"/>
      <c r="BK461" s="15"/>
      <c r="BL461" s="15"/>
      <c r="BM461" s="15"/>
    </row>
    <row r="462" spans="2:65" s="9" customFormat="1" x14ac:dyDescent="0.3">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c r="BA462" s="15"/>
      <c r="BB462" s="15"/>
      <c r="BC462" s="15"/>
      <c r="BD462" s="15"/>
      <c r="BE462" s="15"/>
      <c r="BF462" s="15"/>
      <c r="BG462" s="15"/>
      <c r="BH462" s="15"/>
      <c r="BI462" s="15"/>
      <c r="BJ462" s="15"/>
      <c r="BK462" s="15"/>
      <c r="BL462" s="15"/>
      <c r="BM462" s="15"/>
    </row>
    <row r="463" spans="2:65" s="9" customFormat="1" x14ac:dyDescent="0.3">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c r="BA463" s="15"/>
      <c r="BB463" s="15"/>
      <c r="BC463" s="15"/>
      <c r="BD463" s="15"/>
      <c r="BE463" s="15"/>
      <c r="BF463" s="15"/>
      <c r="BG463" s="15"/>
      <c r="BH463" s="15"/>
      <c r="BI463" s="15"/>
      <c r="BJ463" s="15"/>
      <c r="BK463" s="15"/>
      <c r="BL463" s="15"/>
      <c r="BM463" s="15"/>
    </row>
    <row r="464" spans="2:65" s="9" customFormat="1" x14ac:dyDescent="0.3">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c r="BA464" s="15"/>
      <c r="BB464" s="15"/>
      <c r="BC464" s="15"/>
      <c r="BD464" s="15"/>
      <c r="BE464" s="15"/>
      <c r="BF464" s="15"/>
      <c r="BG464" s="15"/>
      <c r="BH464" s="15"/>
      <c r="BI464" s="15"/>
      <c r="BJ464" s="15"/>
      <c r="BK464" s="15"/>
      <c r="BL464" s="15"/>
      <c r="BM464" s="15"/>
    </row>
    <row r="465" spans="2:65" s="9" customFormat="1" x14ac:dyDescent="0.3">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c r="BA465" s="15"/>
      <c r="BB465" s="15"/>
      <c r="BC465" s="15"/>
      <c r="BD465" s="15"/>
      <c r="BE465" s="15"/>
      <c r="BF465" s="15"/>
      <c r="BG465" s="15"/>
      <c r="BH465" s="15"/>
      <c r="BI465" s="15"/>
      <c r="BJ465" s="15"/>
      <c r="BK465" s="15"/>
      <c r="BL465" s="15"/>
      <c r="BM465" s="15"/>
    </row>
    <row r="466" spans="2:65" s="9" customFormat="1" x14ac:dyDescent="0.3">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c r="BA466" s="15"/>
      <c r="BB466" s="15"/>
      <c r="BC466" s="15"/>
      <c r="BD466" s="15"/>
      <c r="BE466" s="15"/>
      <c r="BF466" s="15"/>
      <c r="BG466" s="15"/>
      <c r="BH466" s="15"/>
      <c r="BI466" s="15"/>
      <c r="BJ466" s="15"/>
      <c r="BK466" s="15"/>
      <c r="BL466" s="15"/>
      <c r="BM466" s="15"/>
    </row>
    <row r="467" spans="2:65" s="9" customFormat="1" x14ac:dyDescent="0.3">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c r="BA467" s="15"/>
      <c r="BB467" s="15"/>
      <c r="BC467" s="15"/>
      <c r="BD467" s="15"/>
      <c r="BE467" s="15"/>
      <c r="BF467" s="15"/>
      <c r="BG467" s="15"/>
      <c r="BH467" s="15"/>
      <c r="BI467" s="15"/>
      <c r="BJ467" s="15"/>
      <c r="BK467" s="15"/>
      <c r="BL467" s="15"/>
      <c r="BM467" s="15"/>
    </row>
    <row r="468" spans="2:65" s="9" customFormat="1" x14ac:dyDescent="0.3">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c r="BA468" s="15"/>
      <c r="BB468" s="15"/>
      <c r="BC468" s="15"/>
      <c r="BD468" s="15"/>
      <c r="BE468" s="15"/>
      <c r="BF468" s="15"/>
      <c r="BG468" s="15"/>
      <c r="BH468" s="15"/>
      <c r="BI468" s="15"/>
      <c r="BJ468" s="15"/>
      <c r="BK468" s="15"/>
      <c r="BL468" s="15"/>
      <c r="BM468" s="15"/>
    </row>
    <row r="469" spans="2:65" s="9" customFormat="1" x14ac:dyDescent="0.3">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c r="BA469" s="15"/>
      <c r="BB469" s="15"/>
      <c r="BC469" s="15"/>
      <c r="BD469" s="15"/>
      <c r="BE469" s="15"/>
      <c r="BF469" s="15"/>
      <c r="BG469" s="15"/>
      <c r="BH469" s="15"/>
      <c r="BI469" s="15"/>
      <c r="BJ469" s="15"/>
      <c r="BK469" s="15"/>
      <c r="BL469" s="15"/>
      <c r="BM469" s="15"/>
    </row>
    <row r="470" spans="2:65" s="9" customFormat="1" x14ac:dyDescent="0.3">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row>
    <row r="471" spans="2:65" s="9" customFormat="1" x14ac:dyDescent="0.3">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c r="BA471" s="15"/>
      <c r="BB471" s="15"/>
      <c r="BC471" s="15"/>
      <c r="BD471" s="15"/>
      <c r="BE471" s="15"/>
      <c r="BF471" s="15"/>
      <c r="BG471" s="15"/>
      <c r="BH471" s="15"/>
      <c r="BI471" s="15"/>
      <c r="BJ471" s="15"/>
      <c r="BK471" s="15"/>
      <c r="BL471" s="15"/>
      <c r="BM471" s="15"/>
    </row>
    <row r="472" spans="2:65" s="9" customFormat="1" x14ac:dyDescent="0.3">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c r="BA472" s="15"/>
      <c r="BB472" s="15"/>
      <c r="BC472" s="15"/>
      <c r="BD472" s="15"/>
      <c r="BE472" s="15"/>
      <c r="BF472" s="15"/>
      <c r="BG472" s="15"/>
      <c r="BH472" s="15"/>
      <c r="BI472" s="15"/>
      <c r="BJ472" s="15"/>
      <c r="BK472" s="15"/>
      <c r="BL472" s="15"/>
      <c r="BM472" s="15"/>
    </row>
    <row r="473" spans="2:65" s="9" customFormat="1" x14ac:dyDescent="0.3">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c r="BA473" s="15"/>
      <c r="BB473" s="15"/>
      <c r="BC473" s="15"/>
      <c r="BD473" s="15"/>
      <c r="BE473" s="15"/>
      <c r="BF473" s="15"/>
      <c r="BG473" s="15"/>
      <c r="BH473" s="15"/>
      <c r="BI473" s="15"/>
      <c r="BJ473" s="15"/>
      <c r="BK473" s="15"/>
      <c r="BL473" s="15"/>
      <c r="BM473" s="15"/>
    </row>
    <row r="474" spans="2:65" s="9" customFormat="1" x14ac:dyDescent="0.3">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c r="BA474" s="15"/>
      <c r="BB474" s="15"/>
      <c r="BC474" s="15"/>
      <c r="BD474" s="15"/>
      <c r="BE474" s="15"/>
      <c r="BF474" s="15"/>
      <c r="BG474" s="15"/>
      <c r="BH474" s="15"/>
      <c r="BI474" s="15"/>
      <c r="BJ474" s="15"/>
      <c r="BK474" s="15"/>
      <c r="BL474" s="15"/>
      <c r="BM474" s="15"/>
    </row>
    <row r="475" spans="2:65" s="9" customFormat="1" x14ac:dyDescent="0.3">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c r="BA475" s="15"/>
      <c r="BB475" s="15"/>
      <c r="BC475" s="15"/>
      <c r="BD475" s="15"/>
      <c r="BE475" s="15"/>
      <c r="BF475" s="15"/>
      <c r="BG475" s="15"/>
      <c r="BH475" s="15"/>
      <c r="BI475" s="15"/>
      <c r="BJ475" s="15"/>
      <c r="BK475" s="15"/>
      <c r="BL475" s="15"/>
      <c r="BM475" s="15"/>
    </row>
    <row r="476" spans="2:65" s="9" customFormat="1" x14ac:dyDescent="0.3">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c r="BA476" s="15"/>
      <c r="BB476" s="15"/>
      <c r="BC476" s="15"/>
      <c r="BD476" s="15"/>
      <c r="BE476" s="15"/>
      <c r="BF476" s="15"/>
      <c r="BG476" s="15"/>
      <c r="BH476" s="15"/>
      <c r="BI476" s="15"/>
      <c r="BJ476" s="15"/>
      <c r="BK476" s="15"/>
      <c r="BL476" s="15"/>
      <c r="BM476" s="15"/>
    </row>
    <row r="477" spans="2:65" s="9" customFormat="1" x14ac:dyDescent="0.3">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c r="BA477" s="15"/>
      <c r="BB477" s="15"/>
      <c r="BC477" s="15"/>
      <c r="BD477" s="15"/>
      <c r="BE477" s="15"/>
      <c r="BF477" s="15"/>
      <c r="BG477" s="15"/>
      <c r="BH477" s="15"/>
      <c r="BI477" s="15"/>
      <c r="BJ477" s="15"/>
      <c r="BK477" s="15"/>
      <c r="BL477" s="15"/>
      <c r="BM477" s="15"/>
    </row>
    <row r="478" spans="2:65" s="9" customFormat="1" x14ac:dyDescent="0.3">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c r="BA478" s="15"/>
      <c r="BB478" s="15"/>
      <c r="BC478" s="15"/>
      <c r="BD478" s="15"/>
      <c r="BE478" s="15"/>
      <c r="BF478" s="15"/>
      <c r="BG478" s="15"/>
      <c r="BH478" s="15"/>
      <c r="BI478" s="15"/>
      <c r="BJ478" s="15"/>
      <c r="BK478" s="15"/>
      <c r="BL478" s="15"/>
      <c r="BM478" s="15"/>
    </row>
    <row r="479" spans="2:65" s="9" customFormat="1" x14ac:dyDescent="0.3">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c r="BA479" s="15"/>
      <c r="BB479" s="15"/>
      <c r="BC479" s="15"/>
      <c r="BD479" s="15"/>
      <c r="BE479" s="15"/>
      <c r="BF479" s="15"/>
      <c r="BG479" s="15"/>
      <c r="BH479" s="15"/>
      <c r="BI479" s="15"/>
      <c r="BJ479" s="15"/>
      <c r="BK479" s="15"/>
      <c r="BL479" s="15"/>
      <c r="BM479" s="15"/>
    </row>
    <row r="480" spans="2:65" s="9" customFormat="1" x14ac:dyDescent="0.3">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c r="BA480" s="15"/>
      <c r="BB480" s="15"/>
      <c r="BC480" s="15"/>
      <c r="BD480" s="15"/>
      <c r="BE480" s="15"/>
      <c r="BF480" s="15"/>
      <c r="BG480" s="15"/>
      <c r="BH480" s="15"/>
      <c r="BI480" s="15"/>
      <c r="BJ480" s="15"/>
      <c r="BK480" s="15"/>
      <c r="BL480" s="15"/>
      <c r="BM480" s="15"/>
    </row>
    <row r="481" spans="2:65" s="9" customFormat="1" x14ac:dyDescent="0.3">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c r="BA481" s="15"/>
      <c r="BB481" s="15"/>
      <c r="BC481" s="15"/>
      <c r="BD481" s="15"/>
      <c r="BE481" s="15"/>
      <c r="BF481" s="15"/>
      <c r="BG481" s="15"/>
      <c r="BH481" s="15"/>
      <c r="BI481" s="15"/>
      <c r="BJ481" s="15"/>
      <c r="BK481" s="15"/>
      <c r="BL481" s="15"/>
      <c r="BM481" s="15"/>
    </row>
    <row r="482" spans="2:65" s="9" customFormat="1" x14ac:dyDescent="0.3">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c r="BA482" s="15"/>
      <c r="BB482" s="15"/>
      <c r="BC482" s="15"/>
      <c r="BD482" s="15"/>
      <c r="BE482" s="15"/>
      <c r="BF482" s="15"/>
      <c r="BG482" s="15"/>
      <c r="BH482" s="15"/>
      <c r="BI482" s="15"/>
      <c r="BJ482" s="15"/>
      <c r="BK482" s="15"/>
      <c r="BL482" s="15"/>
      <c r="BM482" s="15"/>
    </row>
    <row r="483" spans="2:65" s="9" customFormat="1" x14ac:dyDescent="0.3">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c r="BA483" s="15"/>
      <c r="BB483" s="15"/>
      <c r="BC483" s="15"/>
      <c r="BD483" s="15"/>
      <c r="BE483" s="15"/>
      <c r="BF483" s="15"/>
      <c r="BG483" s="15"/>
      <c r="BH483" s="15"/>
      <c r="BI483" s="15"/>
      <c r="BJ483" s="15"/>
      <c r="BK483" s="15"/>
      <c r="BL483" s="15"/>
      <c r="BM483" s="15"/>
    </row>
    <row r="484" spans="2:65" s="9" customFormat="1" x14ac:dyDescent="0.3">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c r="BA484" s="15"/>
      <c r="BB484" s="15"/>
      <c r="BC484" s="15"/>
      <c r="BD484" s="15"/>
      <c r="BE484" s="15"/>
      <c r="BF484" s="15"/>
      <c r="BG484" s="15"/>
      <c r="BH484" s="15"/>
      <c r="BI484" s="15"/>
      <c r="BJ484" s="15"/>
      <c r="BK484" s="15"/>
      <c r="BL484" s="15"/>
      <c r="BM484" s="15"/>
    </row>
    <row r="485" spans="2:65" s="9" customFormat="1" x14ac:dyDescent="0.3">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c r="BA485" s="15"/>
      <c r="BB485" s="15"/>
      <c r="BC485" s="15"/>
      <c r="BD485" s="15"/>
      <c r="BE485" s="15"/>
      <c r="BF485" s="15"/>
      <c r="BG485" s="15"/>
      <c r="BH485" s="15"/>
      <c r="BI485" s="15"/>
      <c r="BJ485" s="15"/>
      <c r="BK485" s="15"/>
      <c r="BL485" s="15"/>
      <c r="BM485" s="15"/>
    </row>
    <row r="486" spans="2:65" s="9" customFormat="1" x14ac:dyDescent="0.3">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c r="BA486" s="15"/>
      <c r="BB486" s="15"/>
      <c r="BC486" s="15"/>
      <c r="BD486" s="15"/>
      <c r="BE486" s="15"/>
      <c r="BF486" s="15"/>
      <c r="BG486" s="15"/>
      <c r="BH486" s="15"/>
      <c r="BI486" s="15"/>
      <c r="BJ486" s="15"/>
      <c r="BK486" s="15"/>
      <c r="BL486" s="15"/>
      <c r="BM486" s="15"/>
    </row>
    <row r="487" spans="2:65" s="9" customFormat="1" x14ac:dyDescent="0.3">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c r="BA487" s="15"/>
      <c r="BB487" s="15"/>
      <c r="BC487" s="15"/>
      <c r="BD487" s="15"/>
      <c r="BE487" s="15"/>
      <c r="BF487" s="15"/>
      <c r="BG487" s="15"/>
      <c r="BH487" s="15"/>
      <c r="BI487" s="15"/>
      <c r="BJ487" s="15"/>
      <c r="BK487" s="15"/>
      <c r="BL487" s="15"/>
      <c r="BM487" s="15"/>
    </row>
    <row r="488" spans="2:65" s="9" customFormat="1" x14ac:dyDescent="0.3">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c r="BA488" s="15"/>
      <c r="BB488" s="15"/>
      <c r="BC488" s="15"/>
      <c r="BD488" s="15"/>
      <c r="BE488" s="15"/>
      <c r="BF488" s="15"/>
      <c r="BG488" s="15"/>
      <c r="BH488" s="15"/>
      <c r="BI488" s="15"/>
      <c r="BJ488" s="15"/>
      <c r="BK488" s="15"/>
      <c r="BL488" s="15"/>
      <c r="BM488" s="15"/>
    </row>
    <row r="489" spans="2:65" s="9" customFormat="1" x14ac:dyDescent="0.3">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c r="BA489" s="15"/>
      <c r="BB489" s="15"/>
      <c r="BC489" s="15"/>
      <c r="BD489" s="15"/>
      <c r="BE489" s="15"/>
      <c r="BF489" s="15"/>
      <c r="BG489" s="15"/>
      <c r="BH489" s="15"/>
      <c r="BI489" s="15"/>
      <c r="BJ489" s="15"/>
      <c r="BK489" s="15"/>
      <c r="BL489" s="15"/>
      <c r="BM489" s="15"/>
    </row>
    <row r="490" spans="2:65" s="9" customFormat="1" x14ac:dyDescent="0.3">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c r="BA490" s="15"/>
      <c r="BB490" s="15"/>
      <c r="BC490" s="15"/>
      <c r="BD490" s="15"/>
      <c r="BE490" s="15"/>
      <c r="BF490" s="15"/>
      <c r="BG490" s="15"/>
      <c r="BH490" s="15"/>
      <c r="BI490" s="15"/>
      <c r="BJ490" s="15"/>
      <c r="BK490" s="15"/>
      <c r="BL490" s="15"/>
      <c r="BM490" s="15"/>
    </row>
    <row r="491" spans="2:65" s="9" customFormat="1" x14ac:dyDescent="0.3">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c r="BA491" s="15"/>
      <c r="BB491" s="15"/>
      <c r="BC491" s="15"/>
      <c r="BD491" s="15"/>
      <c r="BE491" s="15"/>
      <c r="BF491" s="15"/>
      <c r="BG491" s="15"/>
      <c r="BH491" s="15"/>
      <c r="BI491" s="15"/>
      <c r="BJ491" s="15"/>
      <c r="BK491" s="15"/>
      <c r="BL491" s="15"/>
      <c r="BM491" s="15"/>
    </row>
    <row r="492" spans="2:65" s="9" customFormat="1" x14ac:dyDescent="0.3">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5"/>
      <c r="BF492" s="15"/>
      <c r="BG492" s="15"/>
      <c r="BH492" s="15"/>
      <c r="BI492" s="15"/>
      <c r="BJ492" s="15"/>
      <c r="BK492" s="15"/>
      <c r="BL492" s="15"/>
      <c r="BM492" s="15"/>
    </row>
    <row r="493" spans="2:65" s="9" customFormat="1" x14ac:dyDescent="0.3">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c r="BA493" s="15"/>
      <c r="BB493" s="15"/>
      <c r="BC493" s="15"/>
      <c r="BD493" s="15"/>
      <c r="BE493" s="15"/>
      <c r="BF493" s="15"/>
      <c r="BG493" s="15"/>
      <c r="BH493" s="15"/>
      <c r="BI493" s="15"/>
      <c r="BJ493" s="15"/>
      <c r="BK493" s="15"/>
      <c r="BL493" s="15"/>
      <c r="BM493" s="15"/>
    </row>
    <row r="494" spans="2:65" s="9" customFormat="1" x14ac:dyDescent="0.3">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c r="BA494" s="15"/>
      <c r="BB494" s="15"/>
      <c r="BC494" s="15"/>
      <c r="BD494" s="15"/>
      <c r="BE494" s="15"/>
      <c r="BF494" s="15"/>
      <c r="BG494" s="15"/>
      <c r="BH494" s="15"/>
      <c r="BI494" s="15"/>
      <c r="BJ494" s="15"/>
      <c r="BK494" s="15"/>
      <c r="BL494" s="15"/>
      <c r="BM494" s="15"/>
    </row>
    <row r="495" spans="2:65" s="9" customFormat="1" x14ac:dyDescent="0.3">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c r="BA495" s="15"/>
      <c r="BB495" s="15"/>
      <c r="BC495" s="15"/>
      <c r="BD495" s="15"/>
      <c r="BE495" s="15"/>
      <c r="BF495" s="15"/>
      <c r="BG495" s="15"/>
      <c r="BH495" s="15"/>
      <c r="BI495" s="15"/>
      <c r="BJ495" s="15"/>
      <c r="BK495" s="15"/>
      <c r="BL495" s="15"/>
      <c r="BM495" s="15"/>
    </row>
    <row r="496" spans="2:65" s="9" customFormat="1" x14ac:dyDescent="0.3">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c r="BA496" s="15"/>
      <c r="BB496" s="15"/>
      <c r="BC496" s="15"/>
      <c r="BD496" s="15"/>
      <c r="BE496" s="15"/>
      <c r="BF496" s="15"/>
      <c r="BG496" s="15"/>
      <c r="BH496" s="15"/>
      <c r="BI496" s="15"/>
      <c r="BJ496" s="15"/>
      <c r="BK496" s="15"/>
      <c r="BL496" s="15"/>
      <c r="BM496" s="15"/>
    </row>
    <row r="497" spans="2:65" s="9" customFormat="1" x14ac:dyDescent="0.3">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c r="BA497" s="15"/>
      <c r="BB497" s="15"/>
      <c r="BC497" s="15"/>
      <c r="BD497" s="15"/>
      <c r="BE497" s="15"/>
      <c r="BF497" s="15"/>
      <c r="BG497" s="15"/>
      <c r="BH497" s="15"/>
      <c r="BI497" s="15"/>
      <c r="BJ497" s="15"/>
      <c r="BK497" s="15"/>
      <c r="BL497" s="15"/>
      <c r="BM497" s="15"/>
    </row>
    <row r="498" spans="2:65" s="9" customFormat="1" x14ac:dyDescent="0.3">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c r="BA498" s="15"/>
      <c r="BB498" s="15"/>
      <c r="BC498" s="15"/>
      <c r="BD498" s="15"/>
      <c r="BE498" s="15"/>
      <c r="BF498" s="15"/>
      <c r="BG498" s="15"/>
      <c r="BH498" s="15"/>
      <c r="BI498" s="15"/>
      <c r="BJ498" s="15"/>
      <c r="BK498" s="15"/>
      <c r="BL498" s="15"/>
      <c r="BM498" s="15"/>
    </row>
    <row r="499" spans="2:65" s="9" customFormat="1" x14ac:dyDescent="0.3">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c r="BA499" s="15"/>
      <c r="BB499" s="15"/>
      <c r="BC499" s="15"/>
      <c r="BD499" s="15"/>
      <c r="BE499" s="15"/>
      <c r="BF499" s="15"/>
      <c r="BG499" s="15"/>
      <c r="BH499" s="15"/>
      <c r="BI499" s="15"/>
      <c r="BJ499" s="15"/>
      <c r="BK499" s="15"/>
      <c r="BL499" s="15"/>
      <c r="BM499" s="15"/>
    </row>
    <row r="500" spans="2:65" s="9" customFormat="1" x14ac:dyDescent="0.3">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5"/>
    </row>
    <row r="501" spans="2:65" s="9" customFormat="1" x14ac:dyDescent="0.3">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c r="BA501" s="15"/>
      <c r="BB501" s="15"/>
      <c r="BC501" s="15"/>
      <c r="BD501" s="15"/>
      <c r="BE501" s="15"/>
      <c r="BF501" s="15"/>
      <c r="BG501" s="15"/>
      <c r="BH501" s="15"/>
      <c r="BI501" s="15"/>
      <c r="BJ501" s="15"/>
      <c r="BK501" s="15"/>
      <c r="BL501" s="15"/>
      <c r="BM501" s="15"/>
    </row>
    <row r="502" spans="2:65" s="9" customFormat="1" x14ac:dyDescent="0.3">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c r="BA502" s="15"/>
      <c r="BB502" s="15"/>
      <c r="BC502" s="15"/>
      <c r="BD502" s="15"/>
      <c r="BE502" s="15"/>
      <c r="BF502" s="15"/>
      <c r="BG502" s="15"/>
      <c r="BH502" s="15"/>
      <c r="BI502" s="15"/>
      <c r="BJ502" s="15"/>
      <c r="BK502" s="15"/>
      <c r="BL502" s="15"/>
      <c r="BM502" s="15"/>
    </row>
    <row r="503" spans="2:65" s="9" customFormat="1" x14ac:dyDescent="0.3">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15"/>
      <c r="AQ503" s="15"/>
      <c r="AR503" s="15"/>
      <c r="AS503" s="15"/>
      <c r="AT503" s="15"/>
      <c r="AU503" s="15"/>
      <c r="AV503" s="15"/>
      <c r="AW503" s="15"/>
      <c r="AX503" s="15"/>
      <c r="AY503" s="15"/>
      <c r="AZ503" s="15"/>
      <c r="BA503" s="15"/>
      <c r="BB503" s="15"/>
      <c r="BC503" s="15"/>
      <c r="BD503" s="15"/>
      <c r="BE503" s="15"/>
      <c r="BF503" s="15"/>
      <c r="BG503" s="15"/>
      <c r="BH503" s="15"/>
      <c r="BI503" s="15"/>
      <c r="BJ503" s="15"/>
      <c r="BK503" s="15"/>
      <c r="BL503" s="15"/>
      <c r="BM503" s="15"/>
    </row>
    <row r="504" spans="2:65" s="9" customFormat="1" x14ac:dyDescent="0.3">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c r="BA504" s="15"/>
      <c r="BB504" s="15"/>
      <c r="BC504" s="15"/>
      <c r="BD504" s="15"/>
      <c r="BE504" s="15"/>
      <c r="BF504" s="15"/>
      <c r="BG504" s="15"/>
      <c r="BH504" s="15"/>
      <c r="BI504" s="15"/>
      <c r="BJ504" s="15"/>
      <c r="BK504" s="15"/>
      <c r="BL504" s="15"/>
      <c r="BM504" s="15"/>
    </row>
    <row r="505" spans="2:65" s="9" customFormat="1" x14ac:dyDescent="0.3">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15"/>
      <c r="AQ505" s="15"/>
      <c r="AR505" s="15"/>
      <c r="AS505" s="15"/>
      <c r="AT505" s="15"/>
      <c r="AU505" s="15"/>
      <c r="AV505" s="15"/>
      <c r="AW505" s="15"/>
      <c r="AX505" s="15"/>
      <c r="AY505" s="15"/>
      <c r="AZ505" s="15"/>
      <c r="BA505" s="15"/>
      <c r="BB505" s="15"/>
      <c r="BC505" s="15"/>
      <c r="BD505" s="15"/>
      <c r="BE505" s="15"/>
      <c r="BF505" s="15"/>
      <c r="BG505" s="15"/>
      <c r="BH505" s="15"/>
      <c r="BI505" s="15"/>
      <c r="BJ505" s="15"/>
      <c r="BK505" s="15"/>
      <c r="BL505" s="15"/>
      <c r="BM505" s="15"/>
    </row>
    <row r="506" spans="2:65" s="9" customFormat="1" x14ac:dyDescent="0.3">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c r="BA506" s="15"/>
      <c r="BB506" s="15"/>
      <c r="BC506" s="15"/>
      <c r="BD506" s="15"/>
      <c r="BE506" s="15"/>
      <c r="BF506" s="15"/>
      <c r="BG506" s="15"/>
      <c r="BH506" s="15"/>
      <c r="BI506" s="15"/>
      <c r="BJ506" s="15"/>
      <c r="BK506" s="15"/>
      <c r="BL506" s="15"/>
      <c r="BM506" s="15"/>
    </row>
    <row r="507" spans="2:65" s="9" customFormat="1" x14ac:dyDescent="0.3">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c r="BA507" s="15"/>
      <c r="BB507" s="15"/>
      <c r="BC507" s="15"/>
      <c r="BD507" s="15"/>
      <c r="BE507" s="15"/>
      <c r="BF507" s="15"/>
      <c r="BG507" s="15"/>
      <c r="BH507" s="15"/>
      <c r="BI507" s="15"/>
      <c r="BJ507" s="15"/>
      <c r="BK507" s="15"/>
      <c r="BL507" s="15"/>
      <c r="BM507" s="15"/>
    </row>
    <row r="508" spans="2:65" s="9" customFormat="1" x14ac:dyDescent="0.3">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c r="BA508" s="15"/>
      <c r="BB508" s="15"/>
      <c r="BC508" s="15"/>
      <c r="BD508" s="15"/>
      <c r="BE508" s="15"/>
      <c r="BF508" s="15"/>
      <c r="BG508" s="15"/>
      <c r="BH508" s="15"/>
      <c r="BI508" s="15"/>
      <c r="BJ508" s="15"/>
      <c r="BK508" s="15"/>
      <c r="BL508" s="15"/>
      <c r="BM508" s="15"/>
    </row>
    <row r="509" spans="2:65" s="9" customFormat="1" x14ac:dyDescent="0.3">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c r="BA509" s="15"/>
      <c r="BB509" s="15"/>
      <c r="BC509" s="15"/>
      <c r="BD509" s="15"/>
      <c r="BE509" s="15"/>
      <c r="BF509" s="15"/>
      <c r="BG509" s="15"/>
      <c r="BH509" s="15"/>
      <c r="BI509" s="15"/>
      <c r="BJ509" s="15"/>
      <c r="BK509" s="15"/>
      <c r="BL509" s="15"/>
      <c r="BM509" s="15"/>
    </row>
    <row r="510" spans="2:65" s="9" customFormat="1" x14ac:dyDescent="0.3">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c r="BA510" s="15"/>
      <c r="BB510" s="15"/>
      <c r="BC510" s="15"/>
      <c r="BD510" s="15"/>
      <c r="BE510" s="15"/>
      <c r="BF510" s="15"/>
      <c r="BG510" s="15"/>
      <c r="BH510" s="15"/>
      <c r="BI510" s="15"/>
      <c r="BJ510" s="15"/>
      <c r="BK510" s="15"/>
      <c r="BL510" s="15"/>
      <c r="BM510" s="15"/>
    </row>
  </sheetData>
  <mergeCells count="41">
    <mergeCell ref="A1:BM1"/>
    <mergeCell ref="AX2:BE2"/>
    <mergeCell ref="AX3:AY3"/>
    <mergeCell ref="AZ3:BA3"/>
    <mergeCell ref="BB3:BC3"/>
    <mergeCell ref="BD3:BE3"/>
    <mergeCell ref="AH2:AO2"/>
    <mergeCell ref="AH3:AI3"/>
    <mergeCell ref="AJ3:AK3"/>
    <mergeCell ref="AL3:AM3"/>
    <mergeCell ref="AN3:AO3"/>
    <mergeCell ref="Z2:AG2"/>
    <mergeCell ref="Z3:AA3"/>
    <mergeCell ref="AB3:AC3"/>
    <mergeCell ref="AD3:AE3"/>
    <mergeCell ref="AF3:AG3"/>
    <mergeCell ref="T3:U3"/>
    <mergeCell ref="V3:W3"/>
    <mergeCell ref="X3:Y3"/>
    <mergeCell ref="J2:Q2"/>
    <mergeCell ref="R2:Y2"/>
    <mergeCell ref="J3:K3"/>
    <mergeCell ref="L3:M3"/>
    <mergeCell ref="N3:O3"/>
    <mergeCell ref="P3:Q3"/>
    <mergeCell ref="R3:S3"/>
    <mergeCell ref="B3:C3"/>
    <mergeCell ref="D3:E3"/>
    <mergeCell ref="F3:G3"/>
    <mergeCell ref="H3:I3"/>
    <mergeCell ref="A2:I2"/>
    <mergeCell ref="AP2:AW2"/>
    <mergeCell ref="AP3:AQ3"/>
    <mergeCell ref="AR3:AS3"/>
    <mergeCell ref="AT3:AU3"/>
    <mergeCell ref="AV3:AW3"/>
    <mergeCell ref="BF2:BM2"/>
    <mergeCell ref="BF3:BG3"/>
    <mergeCell ref="BH3:BI3"/>
    <mergeCell ref="BJ3:BK3"/>
    <mergeCell ref="BL3:BM3"/>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Легенда</vt:lpstr>
      <vt:lpstr>странски ПК во земјата</vt:lpstr>
      <vt:lpstr>домашни ПК во странство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Hegjkezi</dc:creator>
  <cp:lastModifiedBy>Maja Deleva</cp:lastModifiedBy>
  <dcterms:created xsi:type="dcterms:W3CDTF">2019-06-10T09:00:40Z</dcterms:created>
  <dcterms:modified xsi:type="dcterms:W3CDTF">2024-03-28T11:04:00Z</dcterms:modified>
</cp:coreProperties>
</file>